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24226"/>
  <xr:revisionPtr revIDLastSave="288" documentId="8_{A02919DC-8662-4781-9843-D298E9EBC069}" xr6:coauthVersionLast="47" xr6:coauthVersionMax="47" xr10:uidLastSave="{D49A28E6-C75A-456D-8865-343B073394A6}"/>
  <bookViews>
    <workbookView xWindow="-28920" yWindow="-120" windowWidth="29040" windowHeight="15720" tabRatio="741" xr2:uid="{542496D7-8C35-499D-9D5F-D924DA327BE3}"/>
  </bookViews>
  <sheets>
    <sheet name="Instructions" sheetId="3" r:id="rId1"/>
    <sheet name="Methodology" sheetId="24" r:id="rId2"/>
    <sheet name="Risk Rating Criteria" sheetId="2" r:id="rId3"/>
    <sheet name="Risk Summary" sheetId="22" r:id="rId4"/>
    <sheet name="Risk Assessment" sheetId="26" r:id="rId5"/>
    <sheet name="Summary of Regulations" sheetId="9" r:id="rId6"/>
    <sheet name="Sheet1" sheetId="8" state="hidden" r:id="rId7"/>
  </sheets>
  <definedNames>
    <definedName name="_xlnm._FilterDatabase" localSheetId="5" hidden="1">'Summary of Regulations'!$A$1:$L$1</definedName>
    <definedName name="Controls">Methodology!$C$16:$C$18</definedName>
    <definedName name="DS_WorkbookId_18d502bdb30243c2a244115915f48000_30172" localSheetId="3" hidden="1">"DsWorksheetID"</definedName>
    <definedName name="DS_WorkbookId_18d502bdb30243c2a244115915f48000_43089" localSheetId="1" hidden="1">"DsWorksheetID"</definedName>
    <definedName name="DS_WorkbookId_18d502bdb30243c2a244115915f48000_50753" localSheetId="2" hidden="1">"DsWorksheetID"</definedName>
    <definedName name="DS_WorkbookId_18d502bdb30243c2a244115915f48000_60514" localSheetId="5" hidden="1">"DsWorksheetID"</definedName>
    <definedName name="DS_WorkbookId_18d502bdb30243c2a244115915f48000_66799" localSheetId="4" hidden="1">"DsWorksheetID"</definedName>
    <definedName name="DS_WorkbookId_18d502bdb30243c2a244115915f48000_75026" localSheetId="6" hidden="1">"DsWorksheetID"</definedName>
    <definedName name="DS_WorkbookId_18d502bdb30243c2a244115915f48000_88752" localSheetId="0" hidden="1">"DsWorksheetID"</definedName>
    <definedName name="InherentRisk">Methodology!$D$15:$F$15</definedName>
    <definedName name="_xlnm.Print_Area" localSheetId="2">'Risk Rating Criteria'!$A$1:$D$19</definedName>
    <definedName name="_xlnm.Print_Titles" localSheetId="4">'Risk Assessment'!$1:$6</definedName>
    <definedName name="_xlnm.Print_Titles" localSheetId="5">'Summary of Regulations'!$1:$1</definedName>
    <definedName name="residualrisk">Methodology!$D$16:$F$18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4" i="26" l="1"/>
  <c r="AD24" i="26"/>
  <c r="AB24" i="26"/>
  <c r="Z24" i="26"/>
  <c r="AF23" i="26"/>
  <c r="AD23" i="26"/>
  <c r="AB23" i="26"/>
  <c r="Z23" i="26"/>
  <c r="AF22" i="26"/>
  <c r="AD22" i="26"/>
  <c r="AB22" i="26"/>
  <c r="Z22" i="26"/>
  <c r="AF21" i="26"/>
  <c r="AD21" i="26"/>
  <c r="AB21" i="26"/>
  <c r="Z21" i="26"/>
  <c r="AF20" i="26"/>
  <c r="AD20" i="26"/>
  <c r="AB20" i="26"/>
  <c r="Z20" i="26"/>
  <c r="AF19" i="26"/>
  <c r="AD19" i="26"/>
  <c r="AB19" i="26"/>
  <c r="Z19" i="26"/>
  <c r="AF18" i="26"/>
  <c r="AD18" i="26"/>
  <c r="AB18" i="26"/>
  <c r="Z18" i="26"/>
  <c r="AF17" i="26"/>
  <c r="AD17" i="26"/>
  <c r="AB17" i="26"/>
  <c r="Z17" i="26"/>
  <c r="AF16" i="26"/>
  <c r="AD16" i="26"/>
  <c r="AB16" i="26"/>
  <c r="Z16" i="26"/>
  <c r="AF15" i="26"/>
  <c r="AD15" i="26"/>
  <c r="AB15" i="26"/>
  <c r="Z15" i="26"/>
  <c r="AF14" i="26"/>
  <c r="AD14" i="26"/>
  <c r="AB14" i="26"/>
  <c r="Z14" i="26"/>
  <c r="AJ8" i="26"/>
  <c r="H43" i="22"/>
  <c r="H42" i="22"/>
  <c r="H40" i="22"/>
  <c r="H39" i="22"/>
  <c r="H38" i="22"/>
  <c r="H37" i="22"/>
  <c r="H36" i="22"/>
  <c r="H35" i="22"/>
  <c r="H34" i="22"/>
  <c r="H33" i="22"/>
  <c r="H32" i="22"/>
  <c r="H31" i="22"/>
  <c r="H30" i="22"/>
  <c r="H29" i="22"/>
  <c r="H28" i="22"/>
  <c r="H27" i="22"/>
  <c r="H11" i="22"/>
  <c r="H10" i="22"/>
  <c r="D8" i="26"/>
  <c r="D15" i="26"/>
  <c r="F15" i="26"/>
  <c r="L41" i="26"/>
  <c r="AH42" i="26"/>
  <c r="AH41" i="26"/>
  <c r="AH24" i="26"/>
  <c r="AH23" i="26"/>
  <c r="AH22" i="26"/>
  <c r="AH21" i="26"/>
  <c r="AH20" i="26"/>
  <c r="AH19" i="26"/>
  <c r="AH18" i="26"/>
  <c r="AH17" i="26"/>
  <c r="AH16" i="26"/>
  <c r="AH15" i="26"/>
  <c r="AH14" i="26"/>
  <c r="AH13" i="26"/>
  <c r="AH12" i="26"/>
  <c r="AH11" i="26"/>
  <c r="AH10" i="26"/>
  <c r="AH9" i="26"/>
  <c r="AH8" i="26"/>
  <c r="AF42" i="26"/>
  <c r="AF41" i="26"/>
  <c r="AF13" i="26"/>
  <c r="AF12" i="26"/>
  <c r="AF11" i="26"/>
  <c r="AF10" i="26"/>
  <c r="AF9" i="26"/>
  <c r="AF8" i="26"/>
  <c r="AH39" i="26"/>
  <c r="AH38" i="26"/>
  <c r="AH37" i="26"/>
  <c r="AH36" i="26"/>
  <c r="AH35" i="26"/>
  <c r="AH34" i="26"/>
  <c r="AH33" i="26"/>
  <c r="AH32" i="26"/>
  <c r="AH31" i="26"/>
  <c r="AH30" i="26"/>
  <c r="AH29" i="26"/>
  <c r="AH28" i="26"/>
  <c r="AH27" i="26"/>
  <c r="AF39" i="26"/>
  <c r="AF38" i="26"/>
  <c r="AF37" i="26"/>
  <c r="AF36" i="26"/>
  <c r="AF35" i="26"/>
  <c r="AF34" i="26"/>
  <c r="AF33" i="26"/>
  <c r="AF32" i="26"/>
  <c r="AF31" i="26"/>
  <c r="AF30" i="26"/>
  <c r="AF29" i="26"/>
  <c r="AF28" i="26"/>
  <c r="AF27" i="26"/>
  <c r="AH26" i="26"/>
  <c r="AF26" i="26"/>
  <c r="AD42" i="26"/>
  <c r="AD41" i="26"/>
  <c r="AD13" i="26"/>
  <c r="AD12" i="26"/>
  <c r="AD11" i="26"/>
  <c r="AD10" i="26"/>
  <c r="AD9" i="26"/>
  <c r="AD8" i="26"/>
  <c r="AD39" i="26"/>
  <c r="AD38" i="26"/>
  <c r="AD37" i="26"/>
  <c r="AD36" i="26"/>
  <c r="AD35" i="26"/>
  <c r="AD34" i="26"/>
  <c r="AD33" i="26"/>
  <c r="AD32" i="26"/>
  <c r="AD31" i="26"/>
  <c r="AD30" i="26"/>
  <c r="AD29" i="26"/>
  <c r="AD28" i="26"/>
  <c r="AD27" i="26"/>
  <c r="AD26" i="26"/>
  <c r="AB42" i="26"/>
  <c r="AB41" i="26"/>
  <c r="AB13" i="26"/>
  <c r="AB12" i="26"/>
  <c r="AB11" i="26"/>
  <c r="AB10" i="26"/>
  <c r="AB9" i="26"/>
  <c r="AB8" i="26"/>
  <c r="AB39" i="26"/>
  <c r="AB38" i="26"/>
  <c r="AB37" i="26"/>
  <c r="AB36" i="26"/>
  <c r="AB35" i="26"/>
  <c r="AB34" i="26"/>
  <c r="AB33" i="26"/>
  <c r="AB32" i="26"/>
  <c r="AB31" i="26"/>
  <c r="AB30" i="26"/>
  <c r="AB29" i="26"/>
  <c r="AB28" i="26"/>
  <c r="AB27" i="26"/>
  <c r="AB26" i="26"/>
  <c r="Z42" i="26"/>
  <c r="AI42" i="26" s="1"/>
  <c r="AJ42" i="26" s="1"/>
  <c r="Z41" i="26"/>
  <c r="AI41" i="26" s="1"/>
  <c r="AJ41" i="26" s="1"/>
  <c r="AI24" i="26"/>
  <c r="AJ24" i="26" s="1"/>
  <c r="AI23" i="26"/>
  <c r="AJ23" i="26" s="1"/>
  <c r="AI22" i="26"/>
  <c r="AJ22" i="26" s="1"/>
  <c r="AI21" i="26"/>
  <c r="AJ21" i="26" s="1"/>
  <c r="AI20" i="26"/>
  <c r="AJ20" i="26" s="1"/>
  <c r="AI19" i="26"/>
  <c r="AJ19" i="26" s="1"/>
  <c r="AI18" i="26"/>
  <c r="AJ18" i="26" s="1"/>
  <c r="AI17" i="26"/>
  <c r="AJ17" i="26" s="1"/>
  <c r="AI16" i="26"/>
  <c r="AJ16" i="26" s="1"/>
  <c r="AI15" i="26"/>
  <c r="AJ15" i="26" s="1"/>
  <c r="AI14" i="26"/>
  <c r="AJ14" i="26" s="1"/>
  <c r="Z13" i="26"/>
  <c r="AI13" i="26" s="1"/>
  <c r="AJ13" i="26" s="1"/>
  <c r="Z12" i="26"/>
  <c r="AI12" i="26" s="1"/>
  <c r="AJ12" i="26" s="1"/>
  <c r="Z11" i="26"/>
  <c r="AI11" i="26" s="1"/>
  <c r="AJ11" i="26" s="1"/>
  <c r="Z10" i="26"/>
  <c r="AI10" i="26" s="1"/>
  <c r="AJ10" i="26" s="1"/>
  <c r="Z9" i="26"/>
  <c r="AI9" i="26" s="1"/>
  <c r="AJ9" i="26" s="1"/>
  <c r="Z8" i="26"/>
  <c r="AI8" i="26" s="1"/>
  <c r="Z39" i="26"/>
  <c r="Z38" i="26"/>
  <c r="AI38" i="26" s="1"/>
  <c r="AJ38" i="26" s="1"/>
  <c r="Z37" i="26"/>
  <c r="Z36" i="26"/>
  <c r="Z35" i="26"/>
  <c r="Z34" i="26"/>
  <c r="Z33" i="26"/>
  <c r="Z32" i="26"/>
  <c r="Z31" i="26"/>
  <c r="Z30" i="26"/>
  <c r="Z29" i="26"/>
  <c r="Z28" i="26"/>
  <c r="Z27" i="26"/>
  <c r="Z26" i="26"/>
  <c r="V42" i="26"/>
  <c r="V41" i="26"/>
  <c r="V24" i="26"/>
  <c r="V23" i="26"/>
  <c r="V22" i="26"/>
  <c r="V21" i="26"/>
  <c r="V20" i="26"/>
  <c r="V19" i="26"/>
  <c r="V18" i="26"/>
  <c r="V17" i="26"/>
  <c r="V16" i="26"/>
  <c r="V15" i="26"/>
  <c r="V14" i="26"/>
  <c r="V13" i="26"/>
  <c r="V12" i="26"/>
  <c r="V11" i="26"/>
  <c r="V10" i="26"/>
  <c r="V9" i="26"/>
  <c r="V8" i="26"/>
  <c r="V39" i="26"/>
  <c r="V38" i="26"/>
  <c r="V37" i="26"/>
  <c r="V36" i="26"/>
  <c r="V35" i="26"/>
  <c r="V34" i="26"/>
  <c r="V33" i="26"/>
  <c r="V32" i="26"/>
  <c r="V31" i="26"/>
  <c r="V30" i="26"/>
  <c r="V29" i="26"/>
  <c r="V28" i="26"/>
  <c r="V27" i="26"/>
  <c r="V26" i="26"/>
  <c r="T42" i="26"/>
  <c r="T41" i="26"/>
  <c r="T24" i="26"/>
  <c r="W24" i="26"/>
  <c r="X24" i="26"/>
  <c r="T23" i="26"/>
  <c r="T22" i="26"/>
  <c r="T21" i="26"/>
  <c r="T20" i="26"/>
  <c r="W20" i="26"/>
  <c r="X20" i="26"/>
  <c r="T19" i="26"/>
  <c r="W19" i="26"/>
  <c r="X19" i="26"/>
  <c r="T18" i="26"/>
  <c r="W18" i="26"/>
  <c r="X18" i="26"/>
  <c r="T17" i="26"/>
  <c r="T16" i="26"/>
  <c r="T15" i="26"/>
  <c r="T14" i="26"/>
  <c r="T13" i="26"/>
  <c r="T12" i="26"/>
  <c r="W12" i="26"/>
  <c r="X12" i="26"/>
  <c r="T11" i="26"/>
  <c r="T10" i="26"/>
  <c r="W10" i="26"/>
  <c r="X10" i="26"/>
  <c r="T9" i="26"/>
  <c r="T8" i="26"/>
  <c r="T39" i="26"/>
  <c r="W39" i="26"/>
  <c r="X39" i="26"/>
  <c r="T38" i="26"/>
  <c r="T37" i="26"/>
  <c r="W37" i="26"/>
  <c r="X37" i="26"/>
  <c r="T36" i="26"/>
  <c r="W36" i="26" s="1"/>
  <c r="X36" i="26" s="1"/>
  <c r="T35" i="26"/>
  <c r="W35" i="26" s="1"/>
  <c r="X35" i="26" s="1"/>
  <c r="T34" i="26"/>
  <c r="W34" i="26" s="1"/>
  <c r="X34" i="26" s="1"/>
  <c r="T33" i="26"/>
  <c r="W33" i="26" s="1"/>
  <c r="X33" i="26" s="1"/>
  <c r="T32" i="26"/>
  <c r="W32" i="26" s="1"/>
  <c r="X32" i="26" s="1"/>
  <c r="T31" i="26"/>
  <c r="W31" i="26"/>
  <c r="X31" i="26"/>
  <c r="T30" i="26"/>
  <c r="T29" i="26"/>
  <c r="T28" i="26"/>
  <c r="T27" i="26"/>
  <c r="T26" i="26"/>
  <c r="W26" i="26"/>
  <c r="P42" i="26"/>
  <c r="P41" i="26"/>
  <c r="P24" i="26"/>
  <c r="P23" i="26"/>
  <c r="P22" i="26"/>
  <c r="P21" i="26"/>
  <c r="P20" i="26"/>
  <c r="P19" i="26"/>
  <c r="P18" i="26"/>
  <c r="P17" i="26"/>
  <c r="P16" i="26"/>
  <c r="P15" i="26"/>
  <c r="P14" i="26"/>
  <c r="P13" i="26"/>
  <c r="P12" i="26"/>
  <c r="P11" i="26"/>
  <c r="P10" i="26"/>
  <c r="P9" i="26"/>
  <c r="P8" i="26"/>
  <c r="P39" i="26"/>
  <c r="P38" i="26"/>
  <c r="P37" i="26"/>
  <c r="P36" i="26"/>
  <c r="P35" i="26"/>
  <c r="P34" i="26"/>
  <c r="P33" i="26"/>
  <c r="P32" i="26"/>
  <c r="P31" i="26"/>
  <c r="P30" i="26"/>
  <c r="P29" i="26"/>
  <c r="P28" i="26"/>
  <c r="P27" i="26"/>
  <c r="P26" i="26"/>
  <c r="N42" i="26"/>
  <c r="N41" i="26"/>
  <c r="N24" i="26"/>
  <c r="N23" i="26"/>
  <c r="N22" i="26"/>
  <c r="N21" i="26"/>
  <c r="N20" i="26"/>
  <c r="N19" i="26"/>
  <c r="N18" i="26"/>
  <c r="N17" i="26"/>
  <c r="N16" i="26"/>
  <c r="N15" i="26"/>
  <c r="N14" i="26"/>
  <c r="N13" i="26"/>
  <c r="N12" i="26"/>
  <c r="N11" i="26"/>
  <c r="N10" i="26"/>
  <c r="N9" i="26"/>
  <c r="N8" i="26"/>
  <c r="N39" i="26"/>
  <c r="N38" i="26"/>
  <c r="N37" i="26"/>
  <c r="N36" i="26"/>
  <c r="N35" i="26"/>
  <c r="N34" i="26"/>
  <c r="N33" i="26"/>
  <c r="N32" i="26"/>
  <c r="N31" i="26"/>
  <c r="N30" i="26"/>
  <c r="N29" i="26"/>
  <c r="N28" i="26"/>
  <c r="N27" i="26"/>
  <c r="N26" i="26"/>
  <c r="L42" i="26"/>
  <c r="L24" i="26"/>
  <c r="L23" i="26"/>
  <c r="L22" i="26"/>
  <c r="L21" i="26"/>
  <c r="L20" i="26"/>
  <c r="L19" i="26"/>
  <c r="L18" i="26"/>
  <c r="L17" i="26"/>
  <c r="L16" i="26"/>
  <c r="L15" i="26"/>
  <c r="L14" i="26"/>
  <c r="L13" i="26"/>
  <c r="L12" i="26"/>
  <c r="L11" i="26"/>
  <c r="L10" i="26"/>
  <c r="L9" i="26"/>
  <c r="L8" i="26"/>
  <c r="L39" i="26"/>
  <c r="L38" i="26"/>
  <c r="L37" i="26"/>
  <c r="L36" i="26"/>
  <c r="L35" i="26"/>
  <c r="L34" i="26"/>
  <c r="L33" i="26"/>
  <c r="L32" i="26"/>
  <c r="L31" i="26"/>
  <c r="L30" i="26"/>
  <c r="L29" i="26"/>
  <c r="L28" i="26"/>
  <c r="L27" i="26"/>
  <c r="L26" i="26"/>
  <c r="J42" i="26"/>
  <c r="J41" i="26"/>
  <c r="J24" i="26"/>
  <c r="J23" i="26"/>
  <c r="J22" i="26"/>
  <c r="J21" i="26"/>
  <c r="J20" i="26"/>
  <c r="J19" i="26"/>
  <c r="J18" i="26"/>
  <c r="J17" i="26"/>
  <c r="J16" i="26"/>
  <c r="J15" i="26"/>
  <c r="J14" i="26"/>
  <c r="J13" i="26"/>
  <c r="J12" i="26"/>
  <c r="J11" i="26"/>
  <c r="J10" i="26"/>
  <c r="J9" i="26"/>
  <c r="J8" i="26"/>
  <c r="J39" i="26"/>
  <c r="J38" i="26"/>
  <c r="J37" i="26"/>
  <c r="J36" i="26"/>
  <c r="J35" i="26"/>
  <c r="J34" i="26"/>
  <c r="J33" i="26"/>
  <c r="J32" i="26"/>
  <c r="J31" i="26"/>
  <c r="J30" i="26"/>
  <c r="J29" i="26"/>
  <c r="J28" i="26"/>
  <c r="J27" i="26"/>
  <c r="J26" i="26"/>
  <c r="H42" i="26"/>
  <c r="H41" i="26"/>
  <c r="H24" i="26"/>
  <c r="H23" i="26"/>
  <c r="H22" i="26"/>
  <c r="H21" i="26"/>
  <c r="H20" i="26"/>
  <c r="H19" i="26"/>
  <c r="H18" i="26"/>
  <c r="H17" i="26"/>
  <c r="H16" i="26"/>
  <c r="H15" i="26"/>
  <c r="H14" i="26"/>
  <c r="H13" i="26"/>
  <c r="H12" i="26"/>
  <c r="H11" i="26"/>
  <c r="H10" i="26"/>
  <c r="H9" i="26"/>
  <c r="H8" i="26"/>
  <c r="H39" i="26"/>
  <c r="H38" i="26"/>
  <c r="H37" i="26"/>
  <c r="H36" i="26"/>
  <c r="H35" i="26"/>
  <c r="H34" i="26"/>
  <c r="H33" i="26"/>
  <c r="H32" i="26"/>
  <c r="H31" i="26"/>
  <c r="H30" i="26"/>
  <c r="H29" i="26"/>
  <c r="H28" i="26"/>
  <c r="H27" i="26"/>
  <c r="H26" i="26"/>
  <c r="F42" i="26"/>
  <c r="F41" i="26"/>
  <c r="F24" i="26"/>
  <c r="F23" i="26"/>
  <c r="F22" i="26"/>
  <c r="F21" i="26"/>
  <c r="F20" i="26"/>
  <c r="F19" i="26"/>
  <c r="F18" i="26"/>
  <c r="F17" i="26"/>
  <c r="F16" i="26"/>
  <c r="F14" i="26"/>
  <c r="F13" i="26"/>
  <c r="F12" i="26"/>
  <c r="F11" i="26"/>
  <c r="F10" i="26"/>
  <c r="F9" i="26"/>
  <c r="F8" i="26"/>
  <c r="F39" i="26"/>
  <c r="F38" i="26"/>
  <c r="F37" i="26"/>
  <c r="F36" i="26"/>
  <c r="F35" i="26"/>
  <c r="F34" i="26"/>
  <c r="F33" i="26"/>
  <c r="F32" i="26"/>
  <c r="F31" i="26"/>
  <c r="F30" i="26"/>
  <c r="F29" i="26"/>
  <c r="F28" i="26"/>
  <c r="F27" i="26"/>
  <c r="F26" i="26"/>
  <c r="D42" i="26"/>
  <c r="Q42" i="26" s="1"/>
  <c r="D41" i="26"/>
  <c r="D24" i="26"/>
  <c r="D23" i="26"/>
  <c r="Q23" i="26" s="1"/>
  <c r="D22" i="26"/>
  <c r="Q22" i="26" s="1"/>
  <c r="D21" i="26"/>
  <c r="D20" i="26"/>
  <c r="Q20" i="26" s="1"/>
  <c r="AK20" i="26" s="1"/>
  <c r="AL20" i="26" s="1"/>
  <c r="D19" i="26"/>
  <c r="D18" i="26"/>
  <c r="D17" i="26"/>
  <c r="D16" i="26"/>
  <c r="D14" i="26"/>
  <c r="D13" i="26"/>
  <c r="D12" i="26"/>
  <c r="D11" i="26"/>
  <c r="D10" i="26"/>
  <c r="D9" i="26"/>
  <c r="Q9" i="26" s="1"/>
  <c r="Q8" i="26"/>
  <c r="D39" i="26"/>
  <c r="D38" i="26"/>
  <c r="Q38" i="26" s="1"/>
  <c r="D37" i="26"/>
  <c r="Q37" i="26" s="1"/>
  <c r="AK37" i="26" s="1"/>
  <c r="AL37" i="26" s="1"/>
  <c r="D36" i="26"/>
  <c r="Q36" i="26" s="1"/>
  <c r="D35" i="26"/>
  <c r="D34" i="26"/>
  <c r="D33" i="26"/>
  <c r="D32" i="26"/>
  <c r="D31" i="26"/>
  <c r="D30" i="26"/>
  <c r="D29" i="26"/>
  <c r="D28" i="26"/>
  <c r="D27" i="26"/>
  <c r="D26" i="26"/>
  <c r="AI37" i="26"/>
  <c r="AJ37" i="26" s="1"/>
  <c r="AM37" i="26" s="1"/>
  <c r="AI36" i="26"/>
  <c r="AJ36" i="26" s="1"/>
  <c r="W42" i="26"/>
  <c r="X42" i="26"/>
  <c r="W41" i="26"/>
  <c r="X41" i="26"/>
  <c r="W23" i="26"/>
  <c r="X23" i="26"/>
  <c r="W22" i="26"/>
  <c r="X22" i="26"/>
  <c r="W21" i="26"/>
  <c r="X21" i="26"/>
  <c r="W8" i="26"/>
  <c r="W38" i="26"/>
  <c r="X38" i="26"/>
  <c r="Q24" i="26"/>
  <c r="AK24" i="26" s="1"/>
  <c r="AL24" i="26" s="1"/>
  <c r="R24" i="26"/>
  <c r="Q10" i="26"/>
  <c r="AK10" i="26" s="1"/>
  <c r="AL10" i="26" s="1"/>
  <c r="R10" i="26"/>
  <c r="Q39" i="26"/>
  <c r="AK39" i="26" s="1"/>
  <c r="AL39" i="26" s="1"/>
  <c r="W9" i="26"/>
  <c r="X9" i="26"/>
  <c r="B3" i="26"/>
  <c r="B2" i="26"/>
  <c r="B1" i="26"/>
  <c r="F2" i="22"/>
  <c r="F5" i="22"/>
  <c r="Q41" i="26"/>
  <c r="AI39" i="26"/>
  <c r="AJ39" i="26" s="1"/>
  <c r="AM39" i="26" s="1"/>
  <c r="AI31" i="26"/>
  <c r="AJ31" i="26" s="1"/>
  <c r="AI32" i="26"/>
  <c r="AJ32" i="26" s="1"/>
  <c r="AI34" i="26"/>
  <c r="AJ34" i="26" s="1"/>
  <c r="AI35" i="26"/>
  <c r="AJ35" i="26" s="1"/>
  <c r="AI29" i="26"/>
  <c r="AJ29" i="26" s="1"/>
  <c r="AI27" i="26"/>
  <c r="AJ27" i="26" s="1"/>
  <c r="AI33" i="26"/>
  <c r="AJ33" i="26" s="1"/>
  <c r="AI28" i="26"/>
  <c r="AJ28" i="26" s="1"/>
  <c r="AI30" i="26"/>
  <c r="AJ30" i="26" s="1"/>
  <c r="AI26" i="26"/>
  <c r="AJ26" i="26" s="1"/>
  <c r="AI40" i="26" a="1"/>
  <c r="AI40" i="26"/>
  <c r="AJ40" i="26"/>
  <c r="W16" i="26"/>
  <c r="X16" i="26"/>
  <c r="W17" i="26"/>
  <c r="X17" i="26"/>
  <c r="W11" i="26"/>
  <c r="X11" i="26"/>
  <c r="W13" i="26"/>
  <c r="X13" i="26"/>
  <c r="W14" i="26"/>
  <c r="X14" i="26"/>
  <c r="W15" i="26"/>
  <c r="X15" i="26"/>
  <c r="W27" i="26"/>
  <c r="X27" i="26"/>
  <c r="W28" i="26"/>
  <c r="X28" i="26"/>
  <c r="W29" i="26"/>
  <c r="X29" i="26"/>
  <c r="W30" i="26"/>
  <c r="X30" i="26"/>
  <c r="W40" i="26" a="1"/>
  <c r="W40" i="26"/>
  <c r="X40" i="26"/>
  <c r="W7" i="26"/>
  <c r="X7" i="26"/>
  <c r="X8" i="26"/>
  <c r="X26" i="26"/>
  <c r="Q19" i="26"/>
  <c r="AK19" i="26" s="1"/>
  <c r="AL19" i="26" s="1"/>
  <c r="Q16" i="26"/>
  <c r="AK16" i="26" s="1"/>
  <c r="AL16" i="26" s="1"/>
  <c r="R16" i="26"/>
  <c r="Q21" i="26"/>
  <c r="AK21" i="26" s="1"/>
  <c r="AL21" i="26" s="1"/>
  <c r="R21" i="26"/>
  <c r="Q15" i="26"/>
  <c r="AK15" i="26" s="1"/>
  <c r="AL15" i="26" s="1"/>
  <c r="R15" i="26"/>
  <c r="Q17" i="26"/>
  <c r="AK17" i="26" s="1"/>
  <c r="AL17" i="26" s="1"/>
  <c r="Q18" i="26"/>
  <c r="AK18" i="26" s="1"/>
  <c r="AL18" i="26" s="1"/>
  <c r="Q31" i="26"/>
  <c r="AK31" i="26" s="1"/>
  <c r="AL31" i="26" s="1"/>
  <c r="Q26" i="26"/>
  <c r="AK26" i="26" s="1"/>
  <c r="AL26" i="26" s="1"/>
  <c r="R26" i="26"/>
  <c r="Q27" i="26"/>
  <c r="AK27" i="26" s="1"/>
  <c r="AL27" i="26" s="1"/>
  <c r="R27" i="26"/>
  <c r="Q32" i="26"/>
  <c r="AK32" i="26" s="1"/>
  <c r="AL32" i="26" s="1"/>
  <c r="Q33" i="26"/>
  <c r="AK33" i="26" s="1"/>
  <c r="AL33" i="26" s="1"/>
  <c r="R33" i="26"/>
  <c r="Q34" i="26"/>
  <c r="AK34" i="26" s="1"/>
  <c r="AL34" i="26" s="1"/>
  <c r="Q35" i="26"/>
  <c r="AK35" i="26" s="1"/>
  <c r="AL35" i="26" s="1"/>
  <c r="R35" i="26"/>
  <c r="Q11" i="26"/>
  <c r="AK11" i="26" s="1"/>
  <c r="AL11" i="26" s="1"/>
  <c r="R11" i="26"/>
  <c r="Q12" i="26"/>
  <c r="AK12" i="26" s="1"/>
  <c r="AL12" i="26" s="1"/>
  <c r="R12" i="26"/>
  <c r="Q13" i="26"/>
  <c r="AK13" i="26" s="1"/>
  <c r="AL13" i="26" s="1"/>
  <c r="Q14" i="26"/>
  <c r="AK14" i="26" s="1"/>
  <c r="AL14" i="26" s="1"/>
  <c r="Q28" i="26"/>
  <c r="AK28" i="26" s="1"/>
  <c r="AL28" i="26" s="1"/>
  <c r="Q29" i="26"/>
  <c r="AK29" i="26" s="1"/>
  <c r="AL29" i="26" s="1"/>
  <c r="R29" i="26"/>
  <c r="Q30" i="26"/>
  <c r="AK30" i="26" s="1"/>
  <c r="AL30" i="26" s="1"/>
  <c r="R19" i="26"/>
  <c r="R20" i="26"/>
  <c r="R31" i="26"/>
  <c r="R37" i="26"/>
  <c r="R39" i="26"/>
  <c r="R9" i="26"/>
  <c r="Q40" i="26" a="1"/>
  <c r="Q40" i="26"/>
  <c r="R40" i="26"/>
  <c r="AK41" i="26"/>
  <c r="AL41" i="26"/>
  <c r="AM41" i="26"/>
  <c r="G42" i="22"/>
  <c r="R41" i="26"/>
  <c r="AI7" i="26"/>
  <c r="AJ7" i="26"/>
  <c r="AI25" i="26" a="1"/>
  <c r="AI25" i="26"/>
  <c r="AJ25" i="26"/>
  <c r="W25" i="26" a="1"/>
  <c r="W25" i="26"/>
  <c r="X25" i="26"/>
  <c r="G40" i="22"/>
  <c r="G38" i="22"/>
  <c r="R28" i="26"/>
  <c r="R18" i="26"/>
  <c r="R14" i="26"/>
  <c r="R17" i="26"/>
  <c r="R32" i="26"/>
  <c r="Q7" i="26" a="1"/>
  <c r="Q7" i="26"/>
  <c r="R7" i="26"/>
  <c r="Q25" i="26" a="1"/>
  <c r="Q25" i="26"/>
  <c r="R25" i="26"/>
  <c r="R34" i="26"/>
  <c r="R13" i="26"/>
  <c r="R30" i="26"/>
  <c r="AM26" i="26" l="1"/>
  <c r="G27" i="22" s="1"/>
  <c r="AM30" i="26"/>
  <c r="G31" i="22" s="1"/>
  <c r="AM28" i="26"/>
  <c r="G29" i="22" s="1"/>
  <c r="AM33" i="26"/>
  <c r="G34" i="22" s="1"/>
  <c r="AM27" i="26"/>
  <c r="G28" i="22" s="1"/>
  <c r="AM29" i="26"/>
  <c r="G30" i="22" s="1"/>
  <c r="AM35" i="26"/>
  <c r="G36" i="22" s="1"/>
  <c r="AM34" i="26"/>
  <c r="G35" i="22" s="1"/>
  <c r="AM32" i="26"/>
  <c r="G33" i="22" s="1"/>
  <c r="AM31" i="26"/>
  <c r="G32" i="22" s="1"/>
  <c r="AK36" i="26"/>
  <c r="R36" i="26"/>
  <c r="AK38" i="26"/>
  <c r="AL38" i="26" s="1"/>
  <c r="R38" i="26"/>
  <c r="AK8" i="26"/>
  <c r="R8" i="26"/>
  <c r="AK9" i="26"/>
  <c r="AL9" i="26" s="1"/>
  <c r="AK22" i="26"/>
  <c r="AL22" i="26" s="1"/>
  <c r="R22" i="26"/>
  <c r="AK23" i="26"/>
  <c r="AL23" i="26" s="1"/>
  <c r="R23" i="26"/>
  <c r="AK42" i="26"/>
  <c r="R42" i="26"/>
  <c r="AM38" i="26"/>
  <c r="G39" i="22" s="1"/>
  <c r="AM9" i="26"/>
  <c r="G10" i="22" s="1"/>
  <c r="AM10" i="26"/>
  <c r="G11" i="22" s="1"/>
  <c r="AM11" i="26"/>
  <c r="G12" i="22" s="1"/>
  <c r="H12" i="22" s="1"/>
  <c r="AM12" i="26"/>
  <c r="G13" i="22" s="1"/>
  <c r="H13" i="22" s="1"/>
  <c r="AM13" i="26"/>
  <c r="G14" i="22" s="1"/>
  <c r="H14" i="22" s="1"/>
  <c r="AM14" i="26"/>
  <c r="G15" i="22" s="1"/>
  <c r="H15" i="22" s="1"/>
  <c r="AM15" i="26"/>
  <c r="G16" i="22" s="1"/>
  <c r="H16" i="22" s="1"/>
  <c r="AM16" i="26"/>
  <c r="G17" i="22" s="1"/>
  <c r="H17" i="22" s="1"/>
  <c r="AM17" i="26"/>
  <c r="G18" i="22" s="1"/>
  <c r="H18" i="22" s="1"/>
  <c r="AM18" i="26"/>
  <c r="G19" i="22" s="1"/>
  <c r="H19" i="22" s="1"/>
  <c r="AM19" i="26"/>
  <c r="G20" i="22" s="1"/>
  <c r="H20" i="22" s="1"/>
  <c r="AM20" i="26"/>
  <c r="G21" i="22" s="1"/>
  <c r="H21" i="22" s="1"/>
  <c r="AM21" i="26"/>
  <c r="G22" i="22" s="1"/>
  <c r="H22" i="22" s="1"/>
  <c r="AM22" i="26"/>
  <c r="G23" i="22" s="1"/>
  <c r="H23" i="22" s="1"/>
  <c r="AM23" i="26"/>
  <c r="G24" i="22" s="1"/>
  <c r="H24" i="22" s="1"/>
  <c r="AM24" i="26"/>
  <c r="G25" i="22" s="1"/>
  <c r="H25" i="22" s="1"/>
  <c r="AL42" i="26" l="1"/>
  <c r="AM42" i="26" s="1"/>
  <c r="G43" i="22" s="1"/>
  <c r="AK40" i="26"/>
  <c r="AL40" i="26" s="1"/>
  <c r="AM40" i="26" s="1"/>
  <c r="G41" i="22" s="1"/>
  <c r="AL8" i="26"/>
  <c r="AM8" i="26" s="1"/>
  <c r="G9" i="22" s="1"/>
  <c r="H9" i="22" s="1"/>
  <c r="AK7" i="26"/>
  <c r="AL7" i="26" s="1"/>
  <c r="AM7" i="26" s="1"/>
  <c r="AL36" i="26"/>
  <c r="AM36" i="26" s="1"/>
  <c r="G37" i="22" s="1"/>
  <c r="AK25" i="26"/>
  <c r="AL25" i="26" s="1"/>
  <c r="AM25" i="26" s="1"/>
  <c r="G26" i="22" s="1"/>
  <c r="G8" i="22" l="1"/>
  <c r="H44" i="22" l="1"/>
  <c r="G44" i="22" s="1"/>
</calcChain>
</file>

<file path=xl/sharedStrings.xml><?xml version="1.0" encoding="utf-8"?>
<sst xmlns="http://schemas.openxmlformats.org/spreadsheetml/2006/main" count="849" uniqueCount="238">
  <si>
    <t>COMPLIANCE RISK ASSESSMENT</t>
  </si>
  <si>
    <t>As of Date:</t>
  </si>
  <si>
    <t>Instructions for Completing the Risk Assessment:</t>
  </si>
  <si>
    <r>
      <t xml:space="preserve">Instructions Tab:
</t>
    </r>
    <r>
      <rPr>
        <sz val="11"/>
        <rFont val="Aptos"/>
        <family val="2"/>
      </rPr>
      <t xml:space="preserve">- </t>
    </r>
    <r>
      <rPr>
        <b/>
        <sz val="11"/>
        <color indexed="56"/>
        <rFont val="Aptos"/>
        <family val="2"/>
      </rPr>
      <t>Enter the Bank name and As of Date</t>
    </r>
    <r>
      <rPr>
        <sz val="11"/>
        <rFont val="Aptos"/>
        <family val="2"/>
      </rPr>
      <t xml:space="preserve">.  This information automatically populates this information on the remaining tabs.
</t>
    </r>
  </si>
  <si>
    <r>
      <rPr>
        <b/>
        <sz val="11"/>
        <rFont val="Aptos"/>
        <family val="2"/>
      </rPr>
      <t>Risk Assessment Tab:</t>
    </r>
    <r>
      <rPr>
        <sz val="11"/>
        <rFont val="Aptos"/>
        <family val="2"/>
      </rPr>
      <t xml:space="preserve">
- Refer to the "Risk Rating Criteria" tab; </t>
    </r>
    <r>
      <rPr>
        <b/>
        <sz val="11"/>
        <color indexed="56"/>
        <rFont val="Aptos"/>
        <family val="2"/>
      </rPr>
      <t>for each Inherent Risk factor (Probability and Impact) enter a Low, Medium, High, or NA in each box of the Risk Assessment</t>
    </r>
    <r>
      <rPr>
        <b/>
        <sz val="11"/>
        <color indexed="56"/>
        <rFont val="Aptos"/>
        <family val="2"/>
      </rPr>
      <t xml:space="preserve">. 
   </t>
    </r>
    <r>
      <rPr>
        <b/>
        <sz val="11"/>
        <rFont val="Aptos"/>
        <family val="2"/>
      </rPr>
      <t>(cells will be highlighted purple if left blank)</t>
    </r>
    <r>
      <rPr>
        <sz val="11"/>
        <rFont val="Aptos"/>
        <family val="2"/>
      </rPr>
      <t xml:space="preserve">
- </t>
    </r>
    <r>
      <rPr>
        <b/>
        <sz val="11"/>
        <color indexed="56"/>
        <rFont val="Aptos"/>
        <family val="2"/>
      </rPr>
      <t xml:space="preserve">Enter mitigating factors, description of controls and other commentary in column B to support the individual selections. 
   </t>
    </r>
    <r>
      <rPr>
        <b/>
        <sz val="11"/>
        <rFont val="Aptos"/>
        <family val="2"/>
      </rPr>
      <t>(cells will be highlighted purple if left blank)</t>
    </r>
    <r>
      <rPr>
        <sz val="11"/>
        <rFont val="Aptos"/>
        <family val="2"/>
      </rPr>
      <t xml:space="preserve">
- Refer to the "Risk Rating Criteria" tab; </t>
    </r>
    <r>
      <rPr>
        <b/>
        <sz val="11"/>
        <color indexed="56"/>
        <rFont val="Aptos"/>
        <family val="2"/>
      </rPr>
      <t xml:space="preserve">for each Control enter a Strong, Adequate, Weak, or NA in each box of the Risk Assessment. </t>
    </r>
    <r>
      <rPr>
        <sz val="11"/>
        <rFont val="Aptos"/>
        <family val="2"/>
      </rPr>
      <t xml:space="preserve">
   (cells will be highlighted purple if left blank)
- The Overall Inherent Risk Rating is calculated by averaging each factor. </t>
    </r>
    <r>
      <rPr>
        <b/>
        <sz val="11"/>
        <rFont val="Aptos"/>
        <family val="2"/>
      </rPr>
      <t xml:space="preserve">(this will automatically calculate for you) </t>
    </r>
    <r>
      <rPr>
        <sz val="11"/>
        <rFont val="Aptos"/>
        <family val="2"/>
      </rPr>
      <t xml:space="preserve"> 
- The Overall Risk Controls Rating is calculated by averaging each factor. </t>
    </r>
    <r>
      <rPr>
        <b/>
        <sz val="11"/>
        <rFont val="Aptos"/>
        <family val="2"/>
      </rPr>
      <t>(this will automatically calculate for you)</t>
    </r>
    <r>
      <rPr>
        <sz val="11"/>
        <rFont val="Aptos"/>
        <family val="2"/>
      </rPr>
      <t xml:space="preserve">  
- The Residual Risk Rating is calculated by averaging the overall inherent and overall control risk ratings. 
   </t>
    </r>
    <r>
      <rPr>
        <b/>
        <sz val="11"/>
        <rFont val="Aptos"/>
        <family val="2"/>
      </rPr>
      <t>(this will automatically calculate for you)</t>
    </r>
    <r>
      <rPr>
        <sz val="11"/>
        <rFont val="Aptos"/>
        <family val="2"/>
      </rPr>
      <t xml:space="preserve">  
- The Lending, Deposit  and Other Compliance Overall Risk is calculated by separately averaging the overall Inherent Risk and Risk Controls resulting in the Overall Lending, Deposit and Other Compliance Risk. </t>
    </r>
    <r>
      <rPr>
        <b/>
        <sz val="11"/>
        <rFont val="Aptos"/>
        <family val="2"/>
      </rPr>
      <t>(this will automatically calculate for you)</t>
    </r>
    <r>
      <rPr>
        <sz val="11"/>
        <rFont val="Aptos"/>
        <family val="2"/>
      </rPr>
      <t xml:space="preserve">
- The Residual Risk for each regulation and overall Lending, Deposit and Other Compliance Risk Rating </t>
    </r>
    <r>
      <rPr>
        <b/>
        <sz val="11"/>
        <rFont val="Aptos"/>
        <family val="2"/>
      </rPr>
      <t>will automatically be highlighted</t>
    </r>
    <r>
      <rPr>
        <sz val="11"/>
        <rFont val="Aptos"/>
        <family val="2"/>
      </rPr>
      <t xml:space="preserve"> green (Low), yellow (Moderate) or red (High).
</t>
    </r>
  </si>
  <si>
    <t>Notes</t>
  </si>
  <si>
    <t>When adding or removing laws or regulations, revise the formulas to include all rows.</t>
  </si>
  <si>
    <t>Certain cells are formatted to fill Purple pattern if an entry is required, but the cell is left blank.</t>
  </si>
  <si>
    <t xml:space="preserve">When adding or removing inherent or control factors, revise the formulas to include all applicable columns. </t>
  </si>
  <si>
    <t>Inherent Risk</t>
  </si>
  <si>
    <t>Impact</t>
  </si>
  <si>
    <t>High (3)</t>
  </si>
  <si>
    <t>Moderate (2)</t>
  </si>
  <si>
    <t>Low (1)</t>
  </si>
  <si>
    <t>Probability</t>
  </si>
  <si>
    <t>High (9)</t>
  </si>
  <si>
    <t>High (6)</t>
  </si>
  <si>
    <t>Moderate (3)</t>
  </si>
  <si>
    <t>Moderate (4)</t>
  </si>
  <si>
    <t>Low (2)</t>
  </si>
  <si>
    <t>Residual Risk</t>
  </si>
  <si>
    <t>Low</t>
  </si>
  <si>
    <t>Moderate</t>
  </si>
  <si>
    <t>High</t>
  </si>
  <si>
    <t>Risk Controls</t>
  </si>
  <si>
    <t>Strong</t>
  </si>
  <si>
    <t>Adequate</t>
  </si>
  <si>
    <t>Weak</t>
  </si>
  <si>
    <t>Point Value</t>
  </si>
  <si>
    <t>Avg Point Value</t>
  </si>
  <si>
    <t>Risk Rating</t>
  </si>
  <si>
    <t>Probability/
Impact</t>
  </si>
  <si>
    <t>2.5 to 3</t>
  </si>
  <si>
    <t>1.5 to 2.49</t>
  </si>
  <si>
    <t>1 to 1.49</t>
  </si>
  <si>
    <t>Overall Inherent Risk</t>
  </si>
  <si>
    <t>5.6 to 9</t>
  </si>
  <si>
    <t>2.6 to 5.59</t>
  </si>
  <si>
    <t>1 to 2.59</t>
  </si>
  <si>
    <t>Overall Compliance Risk</t>
  </si>
  <si>
    <t>Average Residual Risk 2.5 to 3</t>
  </si>
  <si>
    <t>Average Residual Risk 1.5 to 2.49</t>
  </si>
  <si>
    <t>Average Residual Risk 1 to 1.49</t>
  </si>
  <si>
    <t>Trend Rating</t>
  </si>
  <si>
    <t>Increasing</t>
  </si>
  <si>
    <t>Overall residual risk point value has increased since the last risk assessment resulting in a higher overall risk category.</t>
  </si>
  <si>
    <t>Stable</t>
  </si>
  <si>
    <t>Overall residual risk point value has not resulted in a change in the overall risk category.</t>
  </si>
  <si>
    <t>Decreasing</t>
  </si>
  <si>
    <t>Overall residual risk point value has decreased since the last risk assessment resulting in a lower overall risk category.</t>
  </si>
  <si>
    <t>RISK RATING CRITERIA</t>
  </si>
  <si>
    <t>INHERENT RISKS</t>
  </si>
  <si>
    <t>Low - 1</t>
  </si>
  <si>
    <t>Moderate - 2</t>
  </si>
  <si>
    <t>High - 3</t>
  </si>
  <si>
    <t>New/Changed</t>
  </si>
  <si>
    <t>Regulation is well established with no changes or minimal changes that require minor procedural or policy changes.</t>
  </si>
  <si>
    <t>Regulation is new or has undergone recent changes requiring moderate updates to current procedures.</t>
  </si>
  <si>
    <t>Regulation is new or has undergone recent changes requiring substantial changes to current procedures..</t>
  </si>
  <si>
    <t>Volume</t>
  </si>
  <si>
    <t>The institution has a low volume of transactions/products applicable to the regulation.</t>
  </si>
  <si>
    <t>The institution has a moderate volume of transactions/products applicable to the regulation.</t>
  </si>
  <si>
    <t>The institution has a high volume of transactions/products applicable to the regulation.</t>
  </si>
  <si>
    <t>New Area of Business</t>
  </si>
  <si>
    <t>The business areas and products to which the regulation applies have been substantially the same for some time.</t>
  </si>
  <si>
    <t>Some business areas have grown more complex or new products or activities have been developed during the past year.</t>
  </si>
  <si>
    <t>A key business area(s) is considered complex, a key business area is considerably new to the organization, key business area(s) have grown more complex, or new products or activities have been developed during the past year.</t>
  </si>
  <si>
    <t>Complexity</t>
  </si>
  <si>
    <t>Regulation is relatively straightforward, easy to understand, and monitoring activities are not complex.</t>
  </si>
  <si>
    <t>Regulation is somewhat complicated, requiring some thought or problem solving, and monitoring activities are moderately complex.</t>
  </si>
  <si>
    <t>Regulation is highly technical or complex, requires specialized knowledge, and monitoring activities are intricate, complex or substantial.</t>
  </si>
  <si>
    <t>Level of Third Party Reliance</t>
  </si>
  <si>
    <t>No activities are outsourced or outsourced activities pose no or minimal regulatory risk/implications.</t>
  </si>
  <si>
    <t>Some activities are outsourced and outsourced activities could have moderate regulatory risk/implications.</t>
  </si>
  <si>
    <t>Substantive activities are outsources or some activities are outsourced and outsourced activities could have significant regulatory risk/implications.</t>
  </si>
  <si>
    <t>Prior Exceptions</t>
  </si>
  <si>
    <t>Past exceptions noted internally, externally or in exams have been nonexistent or minor and non-repetitive.</t>
  </si>
  <si>
    <t>Past exceptions noted internally, externally or in exams have been minor in nature but repetitive or moderate in nature.</t>
  </si>
  <si>
    <t xml:space="preserve">Past exceptions noted internally, externally or in exams have been moderate in nature but repetitive, significant in nature or significant in nature and repetitive. </t>
  </si>
  <si>
    <t>Litigation/Complaint Volume</t>
  </si>
  <si>
    <t>There has been no related litigation and no related complaints received in the last 12 months.</t>
  </si>
  <si>
    <t xml:space="preserve">There has been no related litigation and minimal related complaints and all related complaints in the last 12 months have been minimal and unsubstantiated. </t>
  </si>
  <si>
    <t>There has been related litigation in the last 12 mos. 
OR
there have been more than a few related complaints and all have been unsubstantiated
OR 
there has been at least one substantiated related complaint received in the last 12 months.</t>
  </si>
  <si>
    <t>Level of Penalty/Litigation</t>
  </si>
  <si>
    <t>The regulation does not contain provisions for additional penalties or litigation.</t>
  </si>
  <si>
    <t>The regulation contains provisions for additional penalties or litigation.</t>
  </si>
  <si>
    <t>The regulation contains provisions for significant additional penalties or litigation, and/or such penalties/lawsuits are relatively common.</t>
  </si>
  <si>
    <t>Exam Scrutiny/Reputation Risk</t>
  </si>
  <si>
    <t>Examiner scrutiny or attention is average.
There would be a minimal impact to the Bank's reputation related to any claims or public notices.</t>
  </si>
  <si>
    <t>Examiner scrutiny or attention is above average, based on regulator comments, public information, or other organizations' experience.
There would be a negative but manageable impact to the Bank's reputation related to any claims or public notices.</t>
  </si>
  <si>
    <t>Examiner scrutiny or attention is significantly above average, based on regulator comments, public information, or other banks' experience.
There would be a significant impact to the Bank's reputation related to any claims or public notices.</t>
  </si>
  <si>
    <t>RISK CONTROLS</t>
  </si>
  <si>
    <t>Strong - 3</t>
  </si>
  <si>
    <t>Adequate - 2</t>
  </si>
  <si>
    <t>Weak - 1</t>
  </si>
  <si>
    <t xml:space="preserve">Automation of Controls </t>
  </si>
  <si>
    <t>Controls are fully automated, independent of human intervention, and integrated into core systems. Automation detects and responds to risks instantly (e.g., logic driven criteria and 'stops' are in place).</t>
  </si>
  <si>
    <t xml:space="preserve">Controls are partially automated and may require some human oversight or intervention (e.g., automation is initiated by predefined conditions but may need manual confirmation or human review of validation or outputs). </t>
  </si>
  <si>
    <t xml:space="preserve">Controls are manual in nature or only lightly supported by automation, offering limited risk reduction. Delayed detection or response to errors. </t>
  </si>
  <si>
    <t>Policies/Procedures</t>
  </si>
  <si>
    <t xml:space="preserve">Policy is in place if necessary. Procedures fully address compliance risks and reflect actual practices. </t>
  </si>
  <si>
    <t xml:space="preserve">Policy is in place if necessary.  Procedures address compliance risks but are somewhat out of date or are not considered comprehensive. </t>
  </si>
  <si>
    <t>A necessary policy is not in place.
OR
Procedures are nonexistent, incomplete and do not adequately address compliance risk, or are not reflective of actual practices..</t>
  </si>
  <si>
    <t>Training/Turnover/Subject Matter Experts (SMEs)</t>
  </si>
  <si>
    <t xml:space="preserve">Training is effective and has taken place within the last year and for new hires.
Training addresses the regulation and the organization's procedures. Very few affected personnel have not taken training.   
OR 
Key personnel have remained substantially the same.
OR
Staff is very familiar and experienced in activities. </t>
  </si>
  <si>
    <t xml:space="preserve">Training is adequate with most staff participating, but may be somewhat incomplete (i.e., it does not cover organization procedures) and/or has not taken place within the last year or for new hires.        
OR 
There has been moderate shifting of roles and/or some new hires, but most key personnel are still involved.
OR
Staff has adequate knowledge pertaining to activities. </t>
  </si>
  <si>
    <t>Training is nonexistent or ineffective, has low participation, and/or has not taken place within the last 18 months.    
OR 
There has been significant turnover in positions holding responsibility for key aspects of the regulation.
OR
Staff knowledge or experience is none/limited in the subject matter/activities.</t>
  </si>
  <si>
    <t>Board and Mgmt. Oversight</t>
  </si>
  <si>
    <t>The Board and Management oversight structure features:
- Active, informed and consistent Board engagement
- CCO has direct access to the Board
- Compliance Committees are effective, cross-functional and strategic
- Robust, risk based reporting to Board and Mgmt. Risk Committees
- Timely, transparent, root-caused oriented issue mgmt. reporting and management
- 1st line/ line of business accountability</t>
  </si>
  <si>
    <t>The Board and Management oversight structure features:
- Board engagement is periodic and largely dependent on management summaries
- CCO has direct access to the Board
- Compliance Committees are functional but may be inconsistent
- Basic reporting to Board and Mgmt. Risk Committees
- Issue management is managed but may be slow or does not provide for timely follow-up
- 1st line/ line of business (LOB) has some accountability</t>
  </si>
  <si>
    <t>The Board and Management oversight structure features:
- Board engagement is minimal or solely reactive
- CCO lacks authority
- Compliance Committees are ineffective or inconsistent
- Inconsistent reporting to Board and Mgmt. Risk Committees
- Issue management is not effective or no apparent accountability 
- 1st line/ line of business (LOB) has no accountability; Compliance seen as a 2nd line responsibility</t>
  </si>
  <si>
    <t>Audit Program/
Internal Monitoring</t>
  </si>
  <si>
    <r>
      <t xml:space="preserve">The regulation is effectively audited by a combination of internal and external audits, monitoring and testing.  The last audit was within the 12 months AND internal monitoring </t>
    </r>
    <r>
      <rPr>
        <i/>
        <sz val="11"/>
        <rFont val="Aptos"/>
        <family val="2"/>
      </rPr>
      <t xml:space="preserve">has been performed </t>
    </r>
    <r>
      <rPr>
        <sz val="11"/>
        <rFont val="Aptos"/>
        <family val="2"/>
      </rPr>
      <t xml:space="preserve">within the last 12 months. </t>
    </r>
  </si>
  <si>
    <r>
      <t xml:space="preserve">The regulation is effectively audited by a combination of internal and external audits, monitoring and testing.  The last audit was within the 18 months AND internal monitoring </t>
    </r>
    <r>
      <rPr>
        <i/>
        <sz val="11"/>
        <rFont val="Aptos"/>
        <family val="2"/>
      </rPr>
      <t>has been performed</t>
    </r>
    <r>
      <rPr>
        <sz val="11"/>
        <rFont val="Aptos"/>
        <family val="2"/>
      </rPr>
      <t xml:space="preserve"> within the last 18 mos.  There may be new areas of the regulation which have not been audited.</t>
    </r>
  </si>
  <si>
    <t xml:space="preserve">The regulation has not been audited in more than 18 months and/or no monitoring or testing has been performed in the last 18 months.. </t>
  </si>
  <si>
    <t>Area</t>
  </si>
  <si>
    <t>Rating</t>
  </si>
  <si>
    <t>Rating Value</t>
  </si>
  <si>
    <t>Trend</t>
  </si>
  <si>
    <t>Loan Compliance Overall Risk</t>
  </si>
  <si>
    <t>NA</t>
  </si>
  <si>
    <t>Fair Housing (FHA)</t>
  </si>
  <si>
    <t>Reg BB - Community Reinvestment Act (CRA)</t>
  </si>
  <si>
    <t>Reg C - Home Mortgage Disclosure Act (HMDA)</t>
  </si>
  <si>
    <t>Reg F - Fair Debt Collection Practices Act</t>
  </si>
  <si>
    <t>Reg O - Credit to Insiders</t>
  </si>
  <si>
    <t>Reg V - Fair Credit Reporting (FCRA)/ Fair &amp; Accurate Credit Transactions Act (FACTA)</t>
  </si>
  <si>
    <t>Reg X - Real Estate Settlement Procedures (RESPA)</t>
  </si>
  <si>
    <t>Reg Z - Truth in Lending (TIL)</t>
  </si>
  <si>
    <t xml:space="preserve">Flood Disaster Protection Act (FDPA) </t>
  </si>
  <si>
    <t>Homeowners Protection Act (HPA)</t>
  </si>
  <si>
    <t>Military Lending Act (MLA)</t>
  </si>
  <si>
    <t>Protecting Tenants in Foreclosure</t>
  </si>
  <si>
    <t>Secure and Fair Mortgage Enforcement (SAFE Act)</t>
  </si>
  <si>
    <t>Servicemembers Civil Relief Act (SCRA)</t>
  </si>
  <si>
    <t xml:space="preserve">Third Party Risk - Use of Third Parties </t>
  </si>
  <si>
    <t>Deposit Compliance Overall Risk</t>
  </si>
  <si>
    <t xml:space="preserve">Reg CC - Expedited Funds Availability (EFA) </t>
  </si>
  <si>
    <t xml:space="preserve">Reg DD - Truth in Savings (TIS) </t>
  </si>
  <si>
    <t>FDIC/NCUA Advertisement of Membership</t>
  </si>
  <si>
    <t>Reg E - Electronic Funds Transfer Act (EFTA)</t>
  </si>
  <si>
    <t>Reg GG - Unlawful Internet Gambling Enforcement Act (UIGEA)</t>
  </si>
  <si>
    <t>Reg D</t>
  </si>
  <si>
    <t>CAN-SPAM Act</t>
  </si>
  <si>
    <t xml:space="preserve">Children’s Online Privacy Protection Act (COPPA) </t>
  </si>
  <si>
    <t>Fair Credit Reporting (FCRA)/ Fair &amp; Accurate Credit Transactions Act (FACTA)</t>
  </si>
  <si>
    <t>Non-Deposit Investment Products</t>
  </si>
  <si>
    <t>Reg P - Gramm-Leach-Bliley Act (GLBA)</t>
  </si>
  <si>
    <t>Garnishment of Federal Benefits - Right to Financial Privacy Act (RFPA)</t>
  </si>
  <si>
    <t>Telephone Consumer Protection Act</t>
  </si>
  <si>
    <t>Other Compliance Overall Risk</t>
  </si>
  <si>
    <t>Unfair, Deceptive, or Abusive Acts or Practices (UDAAP)</t>
  </si>
  <si>
    <t>Electronic Signatures in Global and National Commerce (E-SIGN Act)</t>
  </si>
  <si>
    <t>Additional Notes</t>
  </si>
  <si>
    <t>Probability Factors</t>
  </si>
  <si>
    <t>Impact Factors</t>
  </si>
  <si>
    <t>Inherent Risk Calculation</t>
  </si>
  <si>
    <t>Risk Factors</t>
  </si>
  <si>
    <t>Mitigating Factors and Control Description</t>
  </si>
  <si>
    <t>New/Changed Requirements</t>
  </si>
  <si>
    <t>New/Changed Requirements Value</t>
  </si>
  <si>
    <t>Volume Value</t>
  </si>
  <si>
    <t>New Area of Business Value</t>
  </si>
  <si>
    <t>Complexity Value</t>
  </si>
  <si>
    <t>Level of Third Party Reliance Value</t>
  </si>
  <si>
    <t>Prior Exceptions Value</t>
  </si>
  <si>
    <t>Litigation/
Complaint Volume</t>
  </si>
  <si>
    <t>Litigation/
Complaint Volume Value</t>
  </si>
  <si>
    <t>Avg. Probability Value</t>
  </si>
  <si>
    <t>Avg. Probability</t>
  </si>
  <si>
    <t>Exam Scrutiny/
Reputation Risk</t>
  </si>
  <si>
    <t>Exam Scrutiny Value</t>
  </si>
  <si>
    <t>Litigation/
Penalties</t>
  </si>
  <si>
    <t>Litigation/
Penalties Value</t>
  </si>
  <si>
    <t>Avg. Impact Value</t>
  </si>
  <si>
    <t>Avg. Impact</t>
  </si>
  <si>
    <t>Automation of Controls  Value</t>
  </si>
  <si>
    <t>Policies/ Procedures</t>
  </si>
  <si>
    <t>Policies/ Procedures Value</t>
  </si>
  <si>
    <t>Training/ Turnover/SMEs</t>
  </si>
  <si>
    <t>Training/ Turnover/SMEs Value</t>
  </si>
  <si>
    <t>Audit Program/ Monitoring</t>
  </si>
  <si>
    <t>Audit Program/ Monitoring Value</t>
  </si>
  <si>
    <t>Board &amp; Mgmt. Oversight</t>
  </si>
  <si>
    <t>Board &amp; Mgmt. Oversight Value</t>
  </si>
  <si>
    <t>Overall 
Risk Controls Rating Value</t>
  </si>
  <si>
    <t>Overall 
Risk Controls Rating</t>
  </si>
  <si>
    <t>Overall Inherent Risk Rating (Probability/ Impact Matrix) Value</t>
  </si>
  <si>
    <t>Overall Inherent Risk Rating (Probability/ Impact Matrix)</t>
  </si>
  <si>
    <t xml:space="preserve">Residual Risk Rating </t>
  </si>
  <si>
    <t>If a separate Fair Lending Risk assessment is completed, respond as NA for all Risks and Controls</t>
  </si>
  <si>
    <t>REGULATION</t>
  </si>
  <si>
    <t>SUMMARY OF REQUIREMENTS</t>
  </si>
  <si>
    <r>
      <t xml:space="preserve">The ECOA prohibits discrimination on a prohibited basis in any aspect of a credit transaction. 
</t>
    </r>
    <r>
      <rPr>
        <b/>
        <sz val="11"/>
        <rFont val="Aptos"/>
        <family val="2"/>
      </rPr>
      <t>Scope</t>
    </r>
    <r>
      <rPr>
        <sz val="11"/>
        <rFont val="Aptos"/>
        <family val="2"/>
      </rPr>
      <t xml:space="preserve">: </t>
    </r>
    <r>
      <rPr>
        <b/>
        <sz val="11"/>
        <rFont val="Aptos"/>
        <family val="2"/>
      </rPr>
      <t>Covers both consumer and non-consumer (business purpose)</t>
    </r>
  </si>
  <si>
    <r>
      <t xml:space="preserve">The FHA also prohibits discrimination on a prohibited basis in all aspects of a </t>
    </r>
    <r>
      <rPr>
        <b/>
        <sz val="11"/>
        <rFont val="Aptos"/>
        <family val="2"/>
      </rPr>
      <t xml:space="preserve">residential real-estate transaction.
The term residential real estate-related transactions means:
</t>
    </r>
    <r>
      <rPr>
        <sz val="11"/>
        <rFont val="Aptos"/>
        <family val="2"/>
      </rPr>
      <t xml:space="preserve">(a) The making or purchasing of loans or providing other financial assistance—
      (1) For purchasing, constructing, improving, repairing or maintaining a dwelling; or
      (2) Secured by residential real estate; or
(b) The selling, brokering or appraising of residential real property.
</t>
    </r>
    <r>
      <rPr>
        <b/>
        <sz val="11"/>
        <rFont val="Aptos"/>
        <family val="2"/>
      </rPr>
      <t>Dwelling</t>
    </r>
    <r>
      <rPr>
        <sz val="11"/>
        <rFont val="Aptos"/>
        <family val="2"/>
      </rPr>
      <t xml:space="preserve"> means any building, structure or portion thereof which is occupied as, or designed or intended for occupancy as, a residence by one or more families, and any vacant land which is offered for sale or lease for the construction or location thereon of any such building, structure or portion thereof.</t>
    </r>
  </si>
  <si>
    <t>Requires federal institution agencies to encourage depository financial institutions to meet the credit needs of their assessment areas, including low- and-moderate income neighborhoods. Each agency assesses the institution’s record of meeting those needs and prepares a written evaluation and with an assigned rating. The CRA also requires the agencies to consider an institution’s record of helping to meet community credit needs when evaluating certain corporate applications, such as permission to establish or relocate a branch or home office, or to merge. Each covered institution must maintain public files with certain mandated contents. Large institutions must report data on small business and small farm loans on a CRA data register.</t>
  </si>
  <si>
    <t>Requires creditors to maintain a loan application register (LAR) to document information about applications received for home purchase, home improvement, home refinancing and other purpose loans. Institutions must provide the LAR to the CFPB annually (before March 1), and it is subsequently made available to the public. Beginning in 2020, a covered institution that reported a combined total of at least 60,000 applications and covered loans in the preceding calendar year must submit quarterly HMDA reports. The accuracy of the LAR is considered critical because its information is used by the regulatory agencies and other third parties in evaluating an institution's performance with respect to Fair Lending and the Community Reinvestment Act.</t>
  </si>
  <si>
    <t>Under the FDCPA a “debt collector” is any person who regularly participates in the collection of consumer debts for another person or uses a name other than its own when collecting its own consumer debts.  The FDCPA and Regulation F, among other things set limitations for debt collectors’ acquisition of location information and communications in connection with debt collection; prohibit harassment or abuse, false or misleading representations, and unfair practices; create a procedure for the validation of debts and a model form to notify a consumer of a debt; set requirements for the sending of required disclosures, including disclosures sent electronically; and require record retention.</t>
  </si>
  <si>
    <t>Provides substantive limits and restrictions on extensions of credit to an institution’s insiders and their “related interests.”  The Regulation also requires certain recordkeeping and reporting.</t>
  </si>
  <si>
    <t>Consumer purpose loans that are secured by one-to-four family residential real property are generally subject to RESPA. It requires that creditors provide combined disclosures (TILA/RESPA Integrated Disclosures, or TRID) pertaining to covered closed-end mortgage loans. Reverse mortgages are subject to different disclosures (GFEs/HUD-1s). RESPA imposes requirements on small and large mortgage servicers, such as servicing transfers, information requests, resolution of errors, force-placed hazard insurance, early intervention, continuity of contact for delinquent borrowers, loss mitigation procedures, general servicing policies and procedures, and escrow account maintenance. RESPA also prohibits fee splitting, kickbacks, and other abusive practices, and requires a creditor to provide a list of homeownership counseling organizations to applicants that is current within the past thirty days. RESPA also requires disclosure of Affiliated Business Arrangements when referring consumers for settlement services.</t>
  </si>
  <si>
    <t>TILA necessitates uniform and timely disclosures about the cost of consumer purpose loans, lines of credit, and credit cards. TILA provides certain rescission rights and requires certain disclosures in lending related advertisements. It protects consumers against inaccurate and unfair credit billing and credit card practices. The Dodd Frank Act (DFA) amended TILA to require that a creditor consider a mortgage borrower’s Ability to Repay (ATR) a loan, or to otherwise generate a Qualified Mortgage (QM). TILA prohibits mortgage loan originator (MLO) compensation based on a loan’s term or mortgage related profits and requires minimum qualifications and training for MLOs. TILA defines creditor responsibilities pertaining to high cost mortgages, adjustable rate mortgage (ARM) loan application disclosures and change notices, and mortgage loan servicing including billing statements, crediting of payments, late fees, and payoff statements. TILA imposes additional requirements on mortgage loan acquirers, credit card issuers and creditors for private education loans.</t>
  </si>
  <si>
    <t>The E-SIGN Act provides a general rule of validity for electronic records and signatures for transactions. It allows electronic records to satisfy the requirement for a writing by statute or rule, so long as the consumer has been provided with a clear and conspicuous notice (such as, of the right to have the record available in paper form) and has affirmatively consented to the use. The consent itself must be electronic and in a manner that reasonably demonstrates that the consumer can obtain and read the disclosures and has not withdrawn the consent at the time of the disclosure.</t>
  </si>
  <si>
    <t xml:space="preserve">The FDPA prohibits creditors from renewing, making, extending, or increasing a loan secured by property in a flood zone unless the property is covered by adequate flood insurance. The Act requires lenders to determine the flood status of improved real estate on a Standard Flood Hazard Determination Form (SFHDF) and, if the property is located in a special flood hazard area (SFHA), provide a required notice to the borrowers prior to the closing/renewal. A creditor must force place flood insurance if, at any time during the life of the loan, it becomes aware that the property is not covered by adequate insurance. Lenders may charge premiums beginning on the date in which the insurance lapsed or was found to be insufficient; however, lenders must terminate any force placed insurance and refund any premiums paid within thirty days of receiving evidence of insurance.  Effective July 1, 2019, institutions must accept policies that meet the statutory definition of “private flood insurance” and institutions can exercise their discretion to accept flood policies issued by private insurers or coverage plans issued by mutual aid societies that do not meet the statutory definition (as long as certain criteria are met).  </t>
  </si>
  <si>
    <t>The HPA or "PMI Cancellation Act," establishes provisions for canceling and terminating Private Mortgage Insurance (PMI), sets disclosure and notification requirements, and requires the return of unearned premiums.</t>
  </si>
  <si>
    <t>The MLA covers all nonresidential or purchase money installment loans, private student loans and federal student loans not made under Title IV of the Higher Education Act, credit cards, and all types of deposit advance, refund anticipation, vehicle title, and payday loans. Creditors must proactively determine military status before a borrower is obligated to creditor and provide oral and written disclosures. Among other things, the MLA restricts mandatory arbitration provisions, prohibits prepayment penalties, and restricts the Military Annual Percentage Rate (MAPR) to 36% or less.</t>
  </si>
  <si>
    <t>Provides that, in the case of any foreclosure on a federally related mortgage loan or on any dwelling or residential real property, the Foreclosing Party assumes the property subject to the rights of any bona fide tenant; the tenant has the right to remain until the end of the lease term, except that the lease may be terminated prior to the lease expiration upon the sale of the property to a purchaser who will occupy the property as a primary residence. Any eviction under this or other circumstance (such as a case with no lease or a terminable at will lease) must provide the tenant with 90-days’ notice to vacate. The law is self-executing and no agency can issue a regulation or interpretation of the law.</t>
  </si>
  <si>
    <t>The SAFE Act mandates a nationwide licensing and registration system for residential mortgage loan originators (MLO). All consumer purpose residential mortgage loans and lines of credit are subject to the Act. Depository institutions employing or contracting with MLOs must adopt written policies and procedures to carry out their SAFE Act responsibilities and conduct an annual independent audit to ensure compliance.</t>
  </si>
  <si>
    <t>A servicemember on active duty, or their spouse or dependent, is entitled to certain legal protections and debt relief. For example, a debt incurred by a servicemember prior to entering military service must retroactively bear interest at no more than 6% during the period of military service; and for mortgage loans, one year thereafter. Courts may also stop legal proceedings to enforce a real estate secured debt, or adjust the debt amount, if filed during service or within one year thereafter. All borrowers who have mortgage loans secured by a principal residence are entitled to receive the SCRA Notice Disclosure within forty-five days of a missed due payment.</t>
  </si>
  <si>
    <t xml:space="preserve">There are numerous risks that may arise from an institution’s use of third parties. Not all of the following risks will be applicable to every third party relationship; however, complex or significant
arrangements may have definable risks in areas including but not limited to compliance, reputation, strategic, and transactional risk.  Main elements of an effective third-party risk compliance management process should include risk assessment, initial due diligence, contract considerations, and ongoing oversight. </t>
  </si>
  <si>
    <t>The Dodd-Frank Act amended the Federal Trade Commission’s “Unfair or Deceptive Acts and Practices” rule to encompass “Unfair, Deceptive, or Abusive Acts or Practices.” An unfair act or practice is one that: (1) causes or is likely to cause substantial injury to consumers which is not reasonably avoidable by consumers, and (2) such substantial injury is not outweighed by countervailing benefits to consumers or to competition. An abusive act or practice is one that: (1) materially interferes with the ability of a consumer to understand a term or condition of a consumer financial product or service; or (2) takes unreasonable advantage of (a) a lack of understanding on the part of the consumer of the material risks, costs, or conditions of the product or service; (b) the inability of the consumer to protect the interests of the consumer in selecting or using a consumer financial product or service; or (c) the reasonable reliance by the consumer on a covered person to act in the interests of the consumer. A deceptive act or practice is one that (1) misleads or is likely to mislead the consumer; where (2) the consumer’s interpretation is reasonable under the circumstances; and (3) the misleading act or practice is material.</t>
  </si>
  <si>
    <t xml:space="preserve">Limits the length of time that depository institution may hold deposited funds and requires that depositors be given notice of the institution’s hold practices. Reg CC applies to consumer and business accounts, however, its coverage is restricted to "transaction accounts" which primarily includes demand deposit and NOW accounts (i.e., checking accounts).  Customers must be given a written hold notice whenever a hold is placed on a deposit, and the institution must post notices of the availability policy in locations where consumer deposits are received.  Also, consumer account holders must be given 30-days' notice of any detrimental change in the institution’s availability policy.  Reg CC requires employees who accept deposits to be trained in the requirements of the regulation and be provided with a written description of their duties.  </t>
  </si>
  <si>
    <t xml:space="preserve">Applies to consumer deposit accounts held primarily for personal, family or household purposes. Reg DD establishes disclosure requirements for various types of advertising.  Reg DD requires the use of uniform disclosures to aid comparison shopping by informing consumers about account fees, interest rates, annual percentage yields, and other terms. Consumers are entitled to receive disclosures about accounts upon request, when an account is opened, when account terms are changed, when a periodic statement is sent, and before the maturity date of most time deposits. Reg DD has special rules for institution’s offering overdraft protection programs, including allowing an opt out process and notifications upon excessive overdrafts. </t>
  </si>
  <si>
    <t>FDIC/NCUA Membership rules require a specified notice of membership at locations where deposits are received and on advertising.  In 2024 the FDIC published a final rule amending its regulations governing use of the official FDIC sign and insured depository institutions’ (IDIs) advertising statements to reflect how depositors conduct business with IDIs today, including through digital and mobile channels. The compliance date is May 1, 2025 except for certain provisions with an extended  compliance date of March 1, 2026.</t>
  </si>
  <si>
    <t>The EFTA and Reg E applies to all institutions that offer electronic funds transfer (EFT) services, such as automated teller machine (ATM) and point-of-sale (POS) terminal transfers, debit or check card merchant purchases, PC or telephone banking services,  and preauthorized transfers to or from a consumer's account.  Regulation E requires institutions to make a variety of disclosures to consumers who use EFT services, and to resolve errors and allegations of unauthorized EFTs timely and within prescribed consumer liability limits. For institutions with overdraft protection programs, Reg E requires that customers opt into the payment of overdrafts caused by ATM or single-entry point of sale (POS) transactions, before any fee can be assessed. For institutions who provided more than 500 consumer foreign remittance transfers in the prior calendar year, Reg E mandates disclosures and certain consumer protections.</t>
  </si>
  <si>
    <t xml:space="preserve">Prohibits institutions from accepting payments from any person engaged in the business of betting or wagering with a business in unlawful internet gambling.  UIGEA defines a "participant" as "an operator of a designated payment system, a financial transaction provider that is a member of or, has contracted for financial transaction services with, or is otherwise participating in, a designated payment system, or a third-party processor." The term "participant" does not include a participant's customer unless the customer is also a financial transaction provider participating on its own behalf in the designated payment system. A joint rule issued by the U.S. Department of the Treasury (31 CFR 132) and the Federal Reserve Board (12 CFR Part 233 – Regulation GG) states that the following five payment systems are covered by UIGEA: automated clearing house systems, card systems, check collection systems, money-transmitting businesses, and wire transfer systems. Financial institutions must develop and implement policies and procedures, as appropriate, to ensure that transactions of this nature are not accepted. </t>
  </si>
  <si>
    <t>Reg D requires depository institutions establish reserves based on types of deposit accounts.  It also places restrictions on NOW accounts. For-profit entities like corporations, partnerships, and business trusts are not eligible to open NOW accounts.</t>
  </si>
  <si>
    <t xml:space="preserve">The CAN-SPAM Act (the Act) gives consumers (including B2B) an opt-out of receiving unsolicited commercial e-mail messages. It prohibits false or misleading information, requires accurate “from” lines on emails, and requires a functioning e-mail return address. Under the Act, messages must contain a clear and conspicuous identification that the message is an advertisement or solicitation; a clear and conspicuous notice of the opportunity to decline to receive further commercial e-mail messages from the sender; and a valid physical postal address of the sender. The institution must discontinue commercial e-mail messages within 10 business days after receipt of opt-out notification from recipient. </t>
  </si>
  <si>
    <t>COPPA prohibits unfair and deceptive acts or practices in connection with the collection, use, or disclosure of personal information from children under the age of 13 in an online environment. Generally, the Act requires operators of web sites or online services directed to children, or that have actual knowledge that they are collecting or maintaining personal information from children online, to provide certain notices and obtain parental consent to collect, use, or disclose information about children</t>
  </si>
  <si>
    <t xml:space="preserve">Institutions may recommend or sell non deposit investment products (NDIPs) either to retail clients directly or through arrangements with affiliated or unaffiliated third parties. Institutions engage in these activities to enhance client relationships through expanded product offerings, increase fee income, and remain competitive with other banks and financial service providers. Institutions should operate their NDIP sales programs safely and soundly to properly protect retail investors from harm and to control banks’ risk exposures. Regulators expect the institution’s board and management to implement effective program management over the NDIP sales activities. It is unacceptable for an institution to rely on or delegate the program management responsibilities to an affiliated or unaffiliated broker-dealer. Effective risk management is necessary to minimize the possibility of customer confusion between insured bank deposits and uninsured NDIPs.  </t>
  </si>
  <si>
    <t>The Privacy Notice requirements of the GLBA require an institution to disclose how it will collect, use, share and protect confidential consumer and customer information. The law limits the sharing of information outside of certain statutory exceptions unless the consumer or customer has had an opportunity to opt out of the sharing and has not done so.  Institutions subject to the act must provide the notice prior to sharing information or at the time of account opening, whichever is earlier.</t>
  </si>
  <si>
    <t xml:space="preserve">The Right to Financial Privacy Act prohibits sharing of customer information with federal agencies unless the agency has provided the proper certification to the responder under the Act.  </t>
  </si>
  <si>
    <t xml:space="preserve">FCC regulations that implement the Telephone Consumer Protection Act provide consumers with options to avoid unwanted telephone solicitations.  Under the FCC’s rules, no seller or entity telemarketing on behalf of the seller can initiate a telephone solicitation to a residential telephone subscriber who has registered his or her telephone number on the national “Do-Not-Call” registry. Also, companies must maintain company-specific do-not-call lists reflecting the names of customers with established business relationships who have requested to be excluded from telemarketing. The Act also governs the timing and required disclosures for phone solicitations. The TCPA is a complex and litigious law. Many states have mini-TCPA mandates/restrictions as well. </t>
  </si>
  <si>
    <t>Risk Trend:</t>
  </si>
  <si>
    <r>
      <t>The Risk Summary tab:</t>
    </r>
    <r>
      <rPr>
        <sz val="11"/>
        <rFont val="Aptos"/>
        <family val="2"/>
      </rPr>
      <t xml:space="preserve">
- The Residual Risk for each regulation, overall Loan, Deposit, Other and OVERALL Compliance Risk </t>
    </r>
    <r>
      <rPr>
        <b/>
        <sz val="11"/>
        <rFont val="Aptos"/>
        <family val="2"/>
      </rPr>
      <t>will automatically populate</t>
    </r>
    <r>
      <rPr>
        <sz val="11"/>
        <rFont val="Aptos"/>
        <family val="2"/>
      </rPr>
      <t xml:space="preserve"> from the Risk Assessment Tab.
- </t>
    </r>
    <r>
      <rPr>
        <b/>
        <sz val="11"/>
        <color indexed="56"/>
        <rFont val="Aptos"/>
        <family val="2"/>
      </rPr>
      <t>Manually select the direction of the risk</t>
    </r>
    <r>
      <rPr>
        <sz val="11"/>
        <rFont val="Aptos"/>
        <family val="2"/>
      </rPr>
      <t xml:space="preserve"> (Increasing, Stable, Decreasing) </t>
    </r>
    <r>
      <rPr>
        <b/>
        <sz val="11"/>
        <color indexed="56"/>
        <rFont val="Aptos"/>
        <family val="2"/>
      </rPr>
      <t>for each regulation as well as for Loan Compliance, Deposit Compliance, Other and Overall Risk</t>
    </r>
    <r>
      <rPr>
        <sz val="11"/>
        <rFont val="Aptos"/>
        <family val="2"/>
      </rPr>
      <t xml:space="preserve">.  Risk direction should be based on previous risk assessment results as much as possible.  Select from the drop down option.  Once the cell is populated, it will automatically color fill red (Increasing), yellow (Stable) or green (Decreasing).  This template is defaulted to Increasing for each risk trend and </t>
    </r>
    <r>
      <rPr>
        <b/>
        <sz val="11"/>
        <color indexed="56"/>
        <rFont val="Aptos"/>
        <family val="2"/>
      </rPr>
      <t>should be updated accordingly</t>
    </r>
    <r>
      <rPr>
        <sz val="11"/>
        <rFont val="Aptos"/>
        <family val="2"/>
      </rPr>
      <t>.</t>
    </r>
    <r>
      <rPr>
        <b/>
        <sz val="11"/>
        <rFont val="Aptos"/>
        <family val="2"/>
      </rPr>
      <t xml:space="preserve">
</t>
    </r>
    <r>
      <rPr>
        <b/>
        <sz val="11"/>
        <color indexed="56"/>
        <rFont val="Aptos"/>
        <family val="2"/>
      </rPr>
      <t xml:space="preserve">- </t>
    </r>
    <r>
      <rPr>
        <b/>
        <sz val="11"/>
        <rFont val="Aptos"/>
        <family val="2"/>
      </rPr>
      <t xml:space="preserve">The Residual Risks, Overall Risk and Risk Direction will automatically be highlighted as described previously. </t>
    </r>
    <r>
      <rPr>
        <b/>
        <sz val="11"/>
        <color indexed="56"/>
        <rFont val="Aptos"/>
        <family val="2"/>
      </rPr>
      <t xml:space="preserve"> </t>
    </r>
  </si>
  <si>
    <t xml:space="preserve">This section allows the user to provide additional context/commentary.  This is especially helpful if the Overall Compliance Risk matrix (Methodology tab) results in a lower/higher overall risk rating than the institution/user would expect.  </t>
  </si>
  <si>
    <t>Reg B - Equal Credit Opportunity (ECOA) (Technical Compliance)</t>
  </si>
  <si>
    <t>Reg B - Equal Credit Opportunity (ECOA) (Discrimination/Fairness)</t>
  </si>
  <si>
    <t>Reg B - Equal Credit Opportunity (ECOA
(Technical Compliance)</t>
  </si>
  <si>
    <t>Reg B - Equal Credit Opportunity 
(Discrimination/Fairness)</t>
  </si>
  <si>
    <r>
      <t xml:space="preserve">Reg B - Equal Credit Opportunity (ECOA)
</t>
    </r>
    <r>
      <rPr>
        <b/>
        <i/>
        <sz val="11"/>
        <rFont val="Aptos"/>
        <family val="2"/>
      </rPr>
      <t xml:space="preserve">
(Technical Compliance)</t>
    </r>
  </si>
  <si>
    <t>Requires users of consumer credit reports to notify consumer applicants whenever information contained in a credit report (or provided by any third-party) was a basis for a denial decision and whether a “credit score” was used in making the decision. Users must also respond appropriately to allegations of, or Red Flags that could indicate, Identity Theft. Institutions that furnish information to consumer reporting agencies (i.e., Equifax, ChexSystems) must ensure the accuracy of the data being furnished. Furthermore, the FCRA requires furnishers of information to address allegations of reporting errors in a timely and appropriate fashion, and to notify borrowers before or within 30 days of reporting negative credit information to a consumer reporting agency. The FCRA also limits certain information sharing between company affiliates.</t>
  </si>
  <si>
    <r>
      <t xml:space="preserve">Includes:
 - Requiring creditors take action within thirty days of receipt of a complete application and provide denied applicants with a written notice of their rights and reasons for decision. 
 - A creditor may not require the signature of an applicant's or guarantor’s spouse, or any other person (other than a joint applicant, whose intent is clearly documented) on a credit instrument if the applicant qualifies for the credit requested.
 - The ECOA requires creditors to collect race, sex, marital status, and age data on all applications for home purchase and refinance loans and provide a related disclosure.  
</t>
    </r>
    <r>
      <rPr>
        <b/>
        <sz val="11"/>
        <rFont val="Aptos"/>
        <family val="2"/>
      </rPr>
      <t>Updated 2026</t>
    </r>
    <r>
      <rPr>
        <sz val="11"/>
        <rFont val="Aptos"/>
        <family val="2"/>
      </rPr>
      <t>: Furthermore, the ECOA requires covered financial institutions to collect and report certain data points on applications for credit for small businesses as outlined in  Subpart B sections 1002.101-1002.114.</t>
    </r>
  </si>
  <si>
    <r>
      <t>Reg B - Equal Credit Opportunity (ECOA)
(</t>
    </r>
    <r>
      <rPr>
        <b/>
        <i/>
        <sz val="11"/>
        <rFont val="Aptos"/>
        <family val="2"/>
      </rPr>
      <t>Discrimination - if a separate fair lending risk assessment is not completed</t>
    </r>
    <r>
      <rPr>
        <b/>
        <sz val="11"/>
        <rFont val="Aptos"/>
        <family val="2"/>
      </rPr>
      <t>)</t>
    </r>
  </si>
  <si>
    <t>Fair Housing (FHA)
(If a separate fair lending risk assessment is not completed)</t>
  </si>
  <si>
    <t>ENTER BANK NAME HERE</t>
  </si>
  <si>
    <t>Certain cells are password protected to protect formula calculations and conditional formatting.  See below.</t>
  </si>
  <si>
    <t>to protect and unprotect cells, you must protect/unprotect on the menu bar for each tab.  Password =    saltmarsh</t>
  </si>
  <si>
    <r>
      <t xml:space="preserve">There are hidden columns on the Loan Compliance RA and Deposit Compliance RA tabs to facilitate the calculation of risk levels.  
If additional factors (columns) are added, ensure all calculations are updated accordingly.
</t>
    </r>
    <r>
      <rPr>
        <b/>
        <sz val="11"/>
        <rFont val="Aptos"/>
        <family val="2"/>
      </rPr>
      <t>Hidden columns are identified as those with column headings highlighted in YELLOW.  
Recommend hiding these columns for presentation.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</si>
</sst>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m\ d\,\ yyyy;@"/>
  </numFmts>
  <fonts count="19" x14ac:knownFonts="1">
    <font>
      <sz val="10"/>
      <name val="Arial"/>
    </font>
    <font>
      <sz val="8"/>
      <name val="Arial"/>
      <family val="2"/>
    </font>
    <font>
      <sz val="10"/>
      <name val="Arial"/>
      <family val="2"/>
    </font>
    <font>
      <sz val="12"/>
      <name val="Arial"/>
      <family val="2"/>
    </font>
    <font>
      <b/>
      <u/>
      <sz val="12"/>
      <name val="Arial"/>
      <family val="2"/>
    </font>
    <font>
      <b/>
      <sz val="11"/>
      <name val="Aptos"/>
      <family val="2"/>
    </font>
    <font>
      <b/>
      <sz val="12"/>
      <name val="Aptos"/>
      <family val="2"/>
    </font>
    <font>
      <sz val="11"/>
      <name val="Aptos"/>
      <family val="2"/>
    </font>
    <font>
      <b/>
      <u/>
      <sz val="11"/>
      <name val="Aptos"/>
      <family val="2"/>
    </font>
    <font>
      <i/>
      <sz val="11"/>
      <name val="Aptos"/>
      <family val="2"/>
    </font>
    <font>
      <b/>
      <sz val="11"/>
      <color indexed="56"/>
      <name val="Aptos"/>
      <family val="2"/>
    </font>
    <font>
      <b/>
      <i/>
      <sz val="11"/>
      <name val="Aptos"/>
      <family val="2"/>
    </font>
    <font>
      <sz val="11"/>
      <color theme="1"/>
      <name val="Aptos"/>
      <family val="2"/>
    </font>
    <font>
      <b/>
      <sz val="11"/>
      <color theme="0"/>
      <name val="Aptos"/>
      <family val="2"/>
    </font>
    <font>
      <b/>
      <u/>
      <sz val="11"/>
      <color rgb="FFFF0000"/>
      <name val="Aptos"/>
      <family val="2"/>
    </font>
    <font>
      <b/>
      <sz val="13"/>
      <name val="Aptos"/>
      <family val="2"/>
    </font>
    <font>
      <b/>
      <sz val="14"/>
      <color theme="1"/>
      <name val="Aptos"/>
      <family val="2"/>
    </font>
    <font>
      <b/>
      <sz val="14"/>
      <name val="Aptos"/>
      <family val="2"/>
    </font>
    <font>
      <sz val="14"/>
      <name val="Aptos"/>
      <family val="2"/>
    </font>
  </fonts>
  <fills count="15">
    <fill>
      <patternFill patternType="none"/>
    </fill>
    <fill>
      <patternFill patternType="gray125"/>
    </fill>
    <fill>
      <patternFill patternType="solid">
        <fgColor theme="9" tint="0.5999938962981048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215">
    <xf numFmtId="0" fontId="0" fillId="0" borderId="0" xfId="0"/>
    <xf numFmtId="0" fontId="4" fillId="0" borderId="0" xfId="0" applyFont="1"/>
    <xf numFmtId="0" fontId="3" fillId="0" borderId="0" xfId="0" applyFont="1"/>
    <xf numFmtId="0" fontId="7" fillId="0" borderId="0" xfId="0" applyFont="1"/>
    <xf numFmtId="0" fontId="7" fillId="0" borderId="0" xfId="0" applyFont="1" applyAlignment="1">
      <alignment wrapText="1"/>
    </xf>
    <xf numFmtId="0" fontId="7" fillId="0" borderId="0" xfId="0" applyFont="1" applyAlignment="1">
      <alignment vertical="center"/>
    </xf>
    <xf numFmtId="0" fontId="5" fillId="0" borderId="0" xfId="0" applyFont="1"/>
    <xf numFmtId="0" fontId="7" fillId="0" borderId="0" xfId="0" applyFont="1" applyAlignment="1">
      <alignment vertical="center" wrapText="1"/>
    </xf>
    <xf numFmtId="165" fontId="5" fillId="0" borderId="0" xfId="0" applyNumberFormat="1" applyFont="1"/>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vertical="center" wrapText="1"/>
      <protection locked="0"/>
    </xf>
    <xf numFmtId="0" fontId="7" fillId="0" borderId="5" xfId="1" applyFont="1" applyBorder="1" applyAlignment="1" applyProtection="1">
      <alignment vertical="center" wrapText="1"/>
      <protection locked="0"/>
    </xf>
    <xf numFmtId="0" fontId="5" fillId="0" borderId="0" xfId="0" applyFont="1" applyAlignment="1" applyProtection="1">
      <alignment vertical="center"/>
      <protection locked="0"/>
    </xf>
    <xf numFmtId="0" fontId="7" fillId="0" borderId="1" xfId="1" applyFont="1" applyBorder="1" applyAlignment="1">
      <alignment horizontal="center" vertical="center" wrapText="1"/>
    </xf>
    <xf numFmtId="0" fontId="7" fillId="0" borderId="1" xfId="1" applyFont="1" applyBorder="1" applyAlignment="1" applyProtection="1">
      <alignment horizontal="center" vertical="center" wrapText="1"/>
      <protection locked="0"/>
    </xf>
    <xf numFmtId="0" fontId="7" fillId="0" borderId="1" xfId="0" quotePrefix="1" applyFont="1" applyBorder="1" applyAlignment="1" applyProtection="1">
      <alignment vertical="center" wrapText="1"/>
      <protection locked="0"/>
    </xf>
    <xf numFmtId="0" fontId="7" fillId="0" borderId="0" xfId="0" applyFont="1" applyAlignment="1" applyProtection="1">
      <alignment vertical="center"/>
      <protection locked="0"/>
    </xf>
    <xf numFmtId="0" fontId="12" fillId="0" borderId="1" xfId="0" applyFont="1" applyBorder="1" applyAlignment="1" applyProtection="1">
      <alignment horizontal="left" vertical="center" wrapText="1"/>
      <protection locked="0"/>
    </xf>
    <xf numFmtId="164" fontId="5" fillId="0" borderId="3" xfId="0" applyNumberFormat="1" applyFont="1" applyBorder="1" applyAlignment="1">
      <alignment horizontal="center" vertical="center" wrapText="1"/>
    </xf>
    <xf numFmtId="164" fontId="5" fillId="0" borderId="3" xfId="0" applyNumberFormat="1" applyFont="1" applyBorder="1" applyAlignment="1" applyProtection="1">
      <alignment horizontal="center" vertical="center" wrapText="1"/>
      <protection locked="0"/>
    </xf>
    <xf numFmtId="164" fontId="5" fillId="0" borderId="1" xfId="0" applyNumberFormat="1" applyFont="1" applyBorder="1" applyAlignment="1">
      <alignment horizontal="center" vertical="center" wrapText="1"/>
    </xf>
    <xf numFmtId="164" fontId="5" fillId="0" borderId="1" xfId="0" applyNumberFormat="1" applyFont="1" applyBorder="1" applyAlignment="1" applyProtection="1">
      <alignment horizontal="center" vertical="center" wrapText="1"/>
      <protection locked="0"/>
    </xf>
    <xf numFmtId="165" fontId="5" fillId="0" borderId="0" xfId="0" applyNumberFormat="1" applyFont="1" applyAlignment="1" applyProtection="1">
      <alignment vertical="center" wrapText="1"/>
      <protection locked="0"/>
    </xf>
    <xf numFmtId="0" fontId="7" fillId="0" borderId="0" xfId="0" applyFont="1" applyAlignment="1" applyProtection="1">
      <alignment horizontal="center" vertical="center"/>
      <protection locked="0"/>
    </xf>
    <xf numFmtId="0" fontId="5" fillId="3" borderId="3" xfId="1" applyFont="1" applyFill="1" applyBorder="1" applyAlignment="1">
      <alignment vertical="center"/>
    </xf>
    <xf numFmtId="0" fontId="5" fillId="4" borderId="3" xfId="1" applyFont="1" applyFill="1" applyBorder="1" applyAlignment="1">
      <alignment vertical="center"/>
    </xf>
    <xf numFmtId="0" fontId="5" fillId="5" borderId="3" xfId="1" applyFont="1" applyFill="1" applyBorder="1" applyAlignment="1">
      <alignment vertical="center"/>
    </xf>
    <xf numFmtId="0" fontId="5" fillId="0" borderId="0" xfId="0" applyFont="1" applyAlignment="1">
      <alignment vertical="center"/>
    </xf>
    <xf numFmtId="165" fontId="5" fillId="0" borderId="0" xfId="0" applyNumberFormat="1" applyFont="1" applyAlignment="1">
      <alignment vertical="center"/>
    </xf>
    <xf numFmtId="0" fontId="6" fillId="0" borderId="0" xfId="0" applyFont="1" applyAlignment="1">
      <alignment horizontal="left" vertical="center"/>
    </xf>
    <xf numFmtId="165" fontId="6" fillId="0" borderId="0" xfId="0" applyNumberFormat="1" applyFont="1" applyAlignment="1">
      <alignment horizontal="left" vertical="center"/>
    </xf>
    <xf numFmtId="0" fontId="5" fillId="0" borderId="3" xfId="0" applyFont="1" applyBorder="1" applyAlignment="1" applyProtection="1">
      <alignment horizontal="left" vertical="center" wrapText="1"/>
      <protection locked="0"/>
    </xf>
    <xf numFmtId="0" fontId="5" fillId="0" borderId="3" xfId="0" applyFont="1" applyBorder="1" applyAlignment="1" applyProtection="1">
      <alignment vertical="center" wrapText="1"/>
      <protection locked="0"/>
    </xf>
    <xf numFmtId="0" fontId="7" fillId="0" borderId="0" xfId="0" applyFont="1" applyAlignment="1" applyProtection="1">
      <alignment vertical="center" wrapText="1"/>
      <protection locked="0"/>
    </xf>
    <xf numFmtId="0" fontId="7" fillId="0" borderId="3" xfId="0" applyFont="1" applyBorder="1" applyAlignment="1">
      <alignment horizontal="center" vertical="center"/>
    </xf>
    <xf numFmtId="0" fontId="5" fillId="6" borderId="3" xfId="0" applyFont="1" applyFill="1" applyBorder="1" applyAlignment="1">
      <alignment horizontal="center" vertical="center"/>
    </xf>
    <xf numFmtId="0" fontId="5" fillId="7" borderId="3" xfId="0" applyFont="1" applyFill="1" applyBorder="1" applyAlignment="1">
      <alignment horizontal="center" vertical="center"/>
    </xf>
    <xf numFmtId="0" fontId="7"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5" borderId="3" xfId="0" applyFont="1" applyFill="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5" fillId="8" borderId="3" xfId="0" applyFont="1" applyFill="1" applyBorder="1" applyAlignment="1">
      <alignment horizontal="center" vertical="center"/>
    </xf>
    <xf numFmtId="0" fontId="5" fillId="9" borderId="3" xfId="0" applyFont="1" applyFill="1" applyBorder="1" applyAlignment="1">
      <alignment horizontal="center" vertical="center"/>
    </xf>
    <xf numFmtId="0" fontId="5" fillId="2" borderId="3" xfId="0" applyFont="1" applyFill="1" applyBorder="1" applyAlignment="1">
      <alignment horizontal="center"/>
    </xf>
    <xf numFmtId="0" fontId="7" fillId="7" borderId="3" xfId="0" applyFont="1" applyFill="1" applyBorder="1" applyAlignment="1">
      <alignment horizontal="center"/>
    </xf>
    <xf numFmtId="0" fontId="7" fillId="8" borderId="3" xfId="0" applyFont="1" applyFill="1" applyBorder="1" applyAlignment="1">
      <alignment horizontal="center"/>
    </xf>
    <xf numFmtId="0" fontId="7" fillId="8" borderId="3" xfId="0" quotePrefix="1" applyFont="1" applyFill="1" applyBorder="1" applyAlignment="1">
      <alignment horizontal="center"/>
    </xf>
    <xf numFmtId="0" fontId="7" fillId="9" borderId="3" xfId="0" applyFont="1" applyFill="1" applyBorder="1" applyAlignment="1">
      <alignment horizontal="center"/>
    </xf>
    <xf numFmtId="0" fontId="7" fillId="9" borderId="3" xfId="0" quotePrefix="1" applyFont="1" applyFill="1" applyBorder="1" applyAlignment="1">
      <alignment horizontal="center"/>
    </xf>
    <xf numFmtId="0" fontId="5" fillId="0" borderId="0" xfId="0" applyFont="1" applyAlignment="1" applyProtection="1">
      <alignment horizontal="center" vertical="center"/>
      <protection locked="0"/>
    </xf>
    <xf numFmtId="165" fontId="5" fillId="0" borderId="0" xfId="0" applyNumberFormat="1" applyFont="1" applyAlignment="1" applyProtection="1">
      <alignment horizontal="center" vertical="center" wrapText="1"/>
      <protection locked="0"/>
    </xf>
    <xf numFmtId="0" fontId="7" fillId="0" borderId="3" xfId="0" applyFont="1" applyBorder="1" applyAlignment="1">
      <alignment horizontal="left"/>
    </xf>
    <xf numFmtId="0" fontId="5" fillId="11" borderId="4" xfId="0" applyFont="1" applyFill="1" applyBorder="1" applyAlignment="1">
      <alignment horizontal="center"/>
    </xf>
    <xf numFmtId="0" fontId="5" fillId="11" borderId="4" xfId="0" applyFont="1" applyFill="1" applyBorder="1" applyAlignment="1">
      <alignment horizontal="center" wrapText="1"/>
    </xf>
    <xf numFmtId="0" fontId="7" fillId="0" borderId="1" xfId="0" applyFont="1" applyBorder="1" applyAlignment="1">
      <alignment horizontal="left"/>
    </xf>
    <xf numFmtId="164" fontId="5" fillId="0" borderId="4" xfId="0" applyNumberFormat="1" applyFont="1" applyBorder="1" applyAlignment="1">
      <alignment horizontal="center" vertical="center" wrapText="1"/>
    </xf>
    <xf numFmtId="164" fontId="5" fillId="0" borderId="4" xfId="0" applyNumberFormat="1" applyFont="1" applyBorder="1" applyAlignment="1" applyProtection="1">
      <alignment horizontal="center" vertical="center" wrapText="1"/>
      <protection locked="0"/>
    </xf>
    <xf numFmtId="0" fontId="5" fillId="0" borderId="3" xfId="0" applyFont="1" applyBorder="1" applyAlignment="1">
      <alignment horizontal="left" vertical="center" wrapText="1"/>
    </xf>
    <xf numFmtId="0" fontId="5" fillId="0" borderId="3" xfId="1" applyFont="1" applyBorder="1" applyAlignment="1">
      <alignment horizontal="left" vertical="center" wrapText="1"/>
    </xf>
    <xf numFmtId="0" fontId="5" fillId="4" borderId="4" xfId="0" applyFont="1" applyFill="1" applyBorder="1" applyAlignment="1">
      <alignment horizontal="center"/>
    </xf>
    <xf numFmtId="0" fontId="7" fillId="0" borderId="4" xfId="0" applyFont="1" applyBorder="1" applyAlignment="1">
      <alignment horizontal="left"/>
    </xf>
    <xf numFmtId="164" fontId="5" fillId="0" borderId="5" xfId="0" applyNumberFormat="1" applyFont="1" applyBorder="1" applyAlignment="1">
      <alignment horizontal="center" vertical="center" wrapText="1"/>
    </xf>
    <xf numFmtId="164" fontId="5" fillId="0" borderId="12" xfId="0" applyNumberFormat="1" applyFont="1" applyBorder="1" applyAlignment="1" applyProtection="1">
      <alignment horizontal="center" vertical="center" wrapText="1"/>
      <protection locked="0"/>
    </xf>
    <xf numFmtId="0" fontId="7" fillId="0" borderId="5" xfId="0" applyFont="1" applyBorder="1" applyAlignment="1">
      <alignment vertical="center"/>
    </xf>
    <xf numFmtId="0" fontId="6" fillId="2" borderId="6" xfId="0" applyFont="1" applyFill="1" applyBorder="1" applyAlignment="1">
      <alignment horizontal="center"/>
    </xf>
    <xf numFmtId="164" fontId="6" fillId="0" borderId="7" xfId="0" applyNumberFormat="1" applyFont="1" applyBorder="1" applyAlignment="1">
      <alignment horizontal="center" vertical="center" wrapText="1"/>
    </xf>
    <xf numFmtId="164" fontId="6" fillId="0" borderId="13" xfId="0" applyNumberFormat="1" applyFont="1" applyBorder="1" applyAlignment="1" applyProtection="1">
      <alignment horizontal="center" vertical="center" wrapText="1"/>
      <protection locked="0"/>
    </xf>
    <xf numFmtId="0" fontId="15" fillId="2" borderId="6" xfId="0" applyFont="1" applyFill="1" applyBorder="1" applyAlignment="1">
      <alignment horizontal="center"/>
    </xf>
    <xf numFmtId="164" fontId="15" fillId="0" borderId="7" xfId="0" applyNumberFormat="1" applyFont="1" applyBorder="1" applyAlignment="1">
      <alignment horizontal="center" vertical="center" wrapText="1"/>
    </xf>
    <xf numFmtId="164" fontId="15" fillId="0" borderId="13" xfId="0" applyNumberFormat="1" applyFont="1" applyBorder="1" applyAlignment="1" applyProtection="1">
      <alignment horizontal="center" vertical="center" wrapText="1"/>
      <protection locked="0"/>
    </xf>
    <xf numFmtId="0" fontId="13" fillId="10" borderId="3" xfId="0" applyFont="1" applyFill="1" applyBorder="1" applyAlignment="1" applyProtection="1">
      <alignment horizontal="center" vertical="center" wrapText="1"/>
      <protection locked="0"/>
    </xf>
    <xf numFmtId="0" fontId="0" fillId="0" borderId="0" xfId="0" applyAlignment="1">
      <alignment wrapText="1"/>
    </xf>
    <xf numFmtId="0" fontId="7" fillId="0" borderId="0" xfId="0" applyFont="1" applyAlignment="1">
      <alignment horizontal="left" wrapText="1"/>
    </xf>
    <xf numFmtId="0" fontId="7" fillId="0" borderId="0" xfId="1" applyFont="1" applyAlignment="1">
      <alignment horizontal="left" wrapText="1"/>
    </xf>
    <xf numFmtId="0" fontId="5" fillId="0" borderId="0" xfId="0" applyFont="1" applyAlignment="1" applyProtection="1">
      <alignment wrapText="1"/>
      <protection locked="0"/>
    </xf>
    <xf numFmtId="0" fontId="7" fillId="0" borderId="0" xfId="0" applyFont="1" applyAlignment="1" applyProtection="1">
      <alignment vertical="top" wrapText="1"/>
      <protection locked="0"/>
    </xf>
    <xf numFmtId="0" fontId="7" fillId="0" borderId="0" xfId="0" applyFont="1" applyAlignment="1" applyProtection="1">
      <alignment wrapText="1"/>
      <protection locked="0"/>
    </xf>
    <xf numFmtId="0" fontId="5" fillId="0" borderId="0" xfId="0" applyFont="1" applyAlignment="1">
      <alignment wrapText="1"/>
    </xf>
    <xf numFmtId="0" fontId="7" fillId="0" borderId="0" xfId="0" applyFont="1" applyAlignment="1">
      <alignment vertical="top" wrapText="1"/>
    </xf>
    <xf numFmtId="0" fontId="5" fillId="0" borderId="3" xfId="0" applyFont="1" applyBorder="1" applyAlignment="1">
      <alignment horizontal="left" vertical="center"/>
    </xf>
    <xf numFmtId="0" fontId="7" fillId="0" borderId="3" xfId="0" applyFont="1" applyBorder="1" applyAlignment="1">
      <alignment horizontal="left" vertical="center" wrapText="1"/>
    </xf>
    <xf numFmtId="0" fontId="5" fillId="0" borderId="0" xfId="0" applyFont="1" applyAlignment="1" applyProtection="1">
      <alignment vertical="center"/>
      <protection hidden="1"/>
    </xf>
    <xf numFmtId="0" fontId="5" fillId="0" borderId="0" xfId="0" applyFont="1" applyAlignment="1" applyProtection="1">
      <alignment vertical="center"/>
      <protection locked="0" hidden="1"/>
    </xf>
    <xf numFmtId="165"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0" fontId="7" fillId="0" borderId="0" xfId="0" applyFont="1" applyAlignment="1" applyProtection="1">
      <alignment vertical="center"/>
      <protection locked="0" hidden="1"/>
    </xf>
    <xf numFmtId="165" fontId="5" fillId="0" borderId="0" xfId="0" applyNumberFormat="1" applyFont="1" applyAlignment="1" applyProtection="1">
      <alignment vertical="center" wrapText="1"/>
      <protection locked="0" hidden="1"/>
    </xf>
    <xf numFmtId="164" fontId="7" fillId="0" borderId="0" xfId="0" applyNumberFormat="1" applyFont="1" applyAlignment="1" applyProtection="1">
      <alignment vertical="center"/>
      <protection locked="0" hidden="1"/>
    </xf>
    <xf numFmtId="164" fontId="7" fillId="0" borderId="1" xfId="1" applyNumberFormat="1" applyFont="1" applyBorder="1" applyAlignment="1">
      <alignment horizontal="center" vertical="center" wrapText="1"/>
    </xf>
    <xf numFmtId="0" fontId="7" fillId="0" borderId="1" xfId="0" applyFont="1" applyBorder="1" applyAlignment="1">
      <alignment horizontal="center" vertical="center" wrapText="1"/>
    </xf>
    <xf numFmtId="165" fontId="5" fillId="0" borderId="0" xfId="0" applyNumberFormat="1" applyFont="1" applyAlignment="1" applyProtection="1">
      <alignment horizontal="center"/>
      <protection locked="0"/>
    </xf>
    <xf numFmtId="0" fontId="7" fillId="0" borderId="3" xfId="0" applyFont="1" applyBorder="1"/>
    <xf numFmtId="0" fontId="5" fillId="0" borderId="3" xfId="0" applyFont="1" applyBorder="1" applyAlignment="1">
      <alignment horizontal="center" vertical="center" wrapText="1"/>
    </xf>
    <xf numFmtId="0" fontId="5" fillId="0" borderId="3" xfId="0" applyFont="1" applyBorder="1" applyAlignment="1">
      <alignment vertical="center"/>
    </xf>
    <xf numFmtId="0" fontId="7" fillId="0" borderId="3" xfId="0" applyFont="1" applyBorder="1" applyAlignment="1">
      <alignment vertical="center" wrapText="1"/>
    </xf>
    <xf numFmtId="0" fontId="5" fillId="0" borderId="3" xfId="0" applyFont="1" applyBorder="1" applyAlignment="1">
      <alignment vertical="center" wrapText="1"/>
    </xf>
    <xf numFmtId="0" fontId="5" fillId="0" borderId="0" xfId="0" applyFont="1" applyProtection="1">
      <protection locked="0"/>
    </xf>
    <xf numFmtId="0" fontId="7" fillId="0" borderId="0" xfId="0" applyFont="1" applyProtection="1">
      <protection locked="0"/>
    </xf>
    <xf numFmtId="165" fontId="5" fillId="0" borderId="0" xfId="0" applyNumberFormat="1" applyFont="1" applyProtection="1">
      <protection locked="0"/>
    </xf>
    <xf numFmtId="165" fontId="7" fillId="0" borderId="0" xfId="0" applyNumberFormat="1" applyFont="1" applyAlignment="1" applyProtection="1">
      <alignment horizontal="left"/>
      <protection locked="0"/>
    </xf>
    <xf numFmtId="0" fontId="5"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center" vertical="center" wrapText="1"/>
    </xf>
    <xf numFmtId="0" fontId="5" fillId="0" borderId="2" xfId="0" applyFont="1" applyBorder="1" applyAlignment="1">
      <alignment vertical="center" wrapText="1"/>
    </xf>
    <xf numFmtId="0" fontId="5" fillId="12" borderId="10"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4" borderId="9" xfId="0" applyFont="1" applyFill="1" applyBorder="1" applyAlignment="1">
      <alignment horizontal="center" vertical="center" wrapText="1"/>
    </xf>
    <xf numFmtId="164" fontId="5" fillId="4" borderId="9" xfId="0" applyNumberFormat="1"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9" borderId="9" xfId="0" applyFont="1" applyFill="1" applyBorder="1" applyAlignment="1">
      <alignment horizontal="center" vertical="center" wrapText="1"/>
    </xf>
    <xf numFmtId="164" fontId="5" fillId="9" borderId="9" xfId="0" applyNumberFormat="1" applyFont="1" applyFill="1" applyBorder="1" applyAlignment="1">
      <alignment horizontal="center" vertical="center" wrapText="1"/>
    </xf>
    <xf numFmtId="0" fontId="5" fillId="8" borderId="9" xfId="0" applyFont="1" applyFill="1" applyBorder="1" applyAlignment="1">
      <alignment horizontal="center" vertical="center" wrapText="1"/>
    </xf>
    <xf numFmtId="164" fontId="5" fillId="12" borderId="9" xfId="0" applyNumberFormat="1" applyFont="1" applyFill="1" applyBorder="1" applyAlignment="1">
      <alignment horizontal="center" vertical="center" wrapText="1"/>
    </xf>
    <xf numFmtId="0" fontId="7" fillId="0" borderId="1" xfId="0" applyFont="1" applyBorder="1" applyAlignment="1">
      <alignment vertical="center" wrapText="1"/>
    </xf>
    <xf numFmtId="0" fontId="7" fillId="0" borderId="4" xfId="1" applyFont="1" applyBorder="1" applyAlignment="1">
      <alignment vertical="center" wrapText="1"/>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16" fillId="2" borderId="6" xfId="0" applyFont="1" applyFill="1" applyBorder="1" applyAlignment="1">
      <alignment vertical="center" wrapText="1"/>
    </xf>
    <xf numFmtId="0" fontId="16" fillId="2" borderId="7" xfId="0" applyFont="1" applyFill="1" applyBorder="1" applyAlignment="1">
      <alignment vertical="center" wrapText="1"/>
    </xf>
    <xf numFmtId="0" fontId="16" fillId="2" borderId="7" xfId="0" applyFont="1" applyFill="1" applyBorder="1" applyAlignment="1">
      <alignment horizontal="center" vertical="center" wrapText="1"/>
    </xf>
    <xf numFmtId="164" fontId="16" fillId="2" borderId="8" xfId="0" applyNumberFormat="1" applyFont="1" applyFill="1" applyBorder="1" applyAlignment="1">
      <alignment horizontal="center" vertical="center" wrapText="1"/>
    </xf>
    <xf numFmtId="164" fontId="17" fillId="0" borderId="11" xfId="0" applyNumberFormat="1" applyFont="1" applyBorder="1" applyAlignment="1">
      <alignment horizontal="center" vertical="center" wrapText="1"/>
    </xf>
    <xf numFmtId="164" fontId="17" fillId="2" borderId="11" xfId="0" applyNumberFormat="1" applyFont="1" applyFill="1" applyBorder="1" applyAlignment="1">
      <alignment horizontal="center" vertical="center" wrapText="1"/>
    </xf>
    <xf numFmtId="0" fontId="18" fillId="0" borderId="0" xfId="0" applyFont="1" applyAlignment="1" applyProtection="1">
      <alignment vertical="center"/>
      <protection locked="0"/>
    </xf>
    <xf numFmtId="0" fontId="16" fillId="2" borderId="7" xfId="0" applyFont="1" applyFill="1" applyBorder="1" applyAlignment="1" applyProtection="1">
      <alignment vertical="center" wrapText="1"/>
      <protection locked="0"/>
    </xf>
    <xf numFmtId="0" fontId="16" fillId="2" borderId="7" xfId="0" applyFont="1" applyFill="1" applyBorder="1" applyAlignment="1" applyProtection="1">
      <alignment horizontal="center" vertical="center" wrapText="1"/>
      <protection locked="0"/>
    </xf>
    <xf numFmtId="0" fontId="7" fillId="14" borderId="14" xfId="0" applyFont="1" applyFill="1" applyBorder="1" applyAlignment="1">
      <alignment horizontal="left" vertical="center" wrapText="1"/>
    </xf>
    <xf numFmtId="0" fontId="7" fillId="14" borderId="15" xfId="0" applyFont="1" applyFill="1" applyBorder="1" applyAlignment="1">
      <alignment horizontal="left" vertical="center" wrapText="1"/>
    </xf>
    <xf numFmtId="0" fontId="7" fillId="14" borderId="16" xfId="0" applyFont="1" applyFill="1" applyBorder="1" applyAlignment="1">
      <alignment horizontal="left" vertical="center" wrapText="1"/>
    </xf>
    <xf numFmtId="0" fontId="5" fillId="14" borderId="14" xfId="0" applyFont="1" applyFill="1" applyBorder="1" applyAlignment="1">
      <alignment horizontal="left"/>
    </xf>
    <xf numFmtId="0" fontId="5" fillId="14" borderId="15" xfId="0" applyFont="1" applyFill="1" applyBorder="1" applyAlignment="1">
      <alignment horizontal="left"/>
    </xf>
    <xf numFmtId="0" fontId="5" fillId="14" borderId="16" xfId="0" applyFont="1" applyFill="1" applyBorder="1" applyAlignment="1">
      <alignment horizontal="left"/>
    </xf>
    <xf numFmtId="0" fontId="14" fillId="14" borderId="14" xfId="0" applyFont="1" applyFill="1" applyBorder="1" applyAlignment="1">
      <alignment horizontal="center"/>
    </xf>
    <xf numFmtId="0" fontId="14" fillId="14" borderId="15" xfId="0" applyFont="1" applyFill="1" applyBorder="1" applyAlignment="1">
      <alignment horizontal="center"/>
    </xf>
    <xf numFmtId="0" fontId="14" fillId="14" borderId="16" xfId="0" applyFont="1" applyFill="1" applyBorder="1" applyAlignment="1">
      <alignment horizontal="center"/>
    </xf>
    <xf numFmtId="0" fontId="5" fillId="0" borderId="0" xfId="0" applyFont="1" applyAlignment="1" applyProtection="1">
      <alignment horizontal="center"/>
      <protection locked="0"/>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13" xfId="0" applyFont="1" applyBorder="1" applyAlignment="1">
      <alignment horizontal="center"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13" xfId="0" applyFont="1" applyBorder="1" applyAlignment="1">
      <alignment horizontal="left" vertical="top" wrapText="1"/>
    </xf>
    <xf numFmtId="0" fontId="7" fillId="0" borderId="0" xfId="0" applyFont="1" applyAlignment="1" applyProtection="1">
      <alignment horizontal="left" vertical="top"/>
      <protection locked="0"/>
    </xf>
    <xf numFmtId="0" fontId="5" fillId="0" borderId="0" xfId="0" applyFont="1" applyAlignment="1">
      <alignment horizontal="center"/>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13" xfId="0" applyFont="1" applyBorder="1" applyAlignment="1">
      <alignment horizontal="left" vertical="top" wrapText="1"/>
    </xf>
    <xf numFmtId="165" fontId="5" fillId="0" borderId="0" xfId="0" applyNumberFormat="1" applyFont="1" applyAlignment="1" applyProtection="1">
      <alignment horizontal="center"/>
      <protection locked="0"/>
    </xf>
    <xf numFmtId="0" fontId="7" fillId="8" borderId="4" xfId="0" applyFont="1" applyFill="1" applyBorder="1" applyAlignment="1">
      <alignment horizontal="center"/>
    </xf>
    <xf numFmtId="0" fontId="7" fillId="8" borderId="5" xfId="0" applyFont="1" applyFill="1" applyBorder="1" applyAlignment="1">
      <alignment horizontal="center"/>
    </xf>
    <xf numFmtId="0" fontId="7" fillId="8" borderId="1" xfId="0" applyFont="1" applyFill="1" applyBorder="1" applyAlignment="1">
      <alignment horizontal="center"/>
    </xf>
    <xf numFmtId="0" fontId="5" fillId="9" borderId="3" xfId="0" applyFont="1" applyFill="1" applyBorder="1" applyAlignment="1">
      <alignment horizontal="center" vertical="center"/>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6" borderId="3" xfId="0" applyFont="1" applyFill="1" applyBorder="1" applyAlignment="1">
      <alignment horizontal="center" vertical="center"/>
    </xf>
    <xf numFmtId="0" fontId="5" fillId="7" borderId="3" xfId="0" applyFont="1" applyFill="1" applyBorder="1" applyAlignment="1">
      <alignment horizontal="center" vertical="center"/>
    </xf>
    <xf numFmtId="0" fontId="5" fillId="8" borderId="3" xfId="0" applyFont="1" applyFill="1" applyBorder="1" applyAlignment="1">
      <alignment horizontal="center" vertical="center"/>
    </xf>
    <xf numFmtId="0" fontId="5" fillId="9" borderId="4"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7" fillId="0" borderId="3" xfId="1" applyFont="1" applyBorder="1" applyAlignment="1">
      <alignment horizontal="left" vertical="center" wrapText="1"/>
    </xf>
    <xf numFmtId="0" fontId="5" fillId="0" borderId="3" xfId="0" applyFont="1" applyBorder="1" applyAlignment="1">
      <alignment horizontal="left" vertical="center"/>
    </xf>
    <xf numFmtId="0" fontId="5" fillId="2" borderId="3" xfId="1" applyFont="1" applyFill="1" applyBorder="1" applyAlignment="1">
      <alignment horizontal="center"/>
    </xf>
    <xf numFmtId="0" fontId="7" fillId="3"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5" fillId="2" borderId="3" xfId="0" applyFont="1" applyFill="1" applyBorder="1" applyAlignment="1">
      <alignment horizontal="center" wrapText="1"/>
    </xf>
    <xf numFmtId="0" fontId="13" fillId="10" borderId="3" xfId="0" applyFont="1" applyFill="1" applyBorder="1" applyAlignment="1">
      <alignment horizontal="center" vertical="center"/>
    </xf>
    <xf numFmtId="0" fontId="5" fillId="2" borderId="16" xfId="0" applyFont="1" applyFill="1" applyBorder="1" applyAlignment="1">
      <alignment horizontal="center" vertical="center"/>
    </xf>
    <xf numFmtId="165" fontId="5" fillId="0" borderId="0" xfId="0" applyNumberFormat="1" applyFont="1" applyAlignment="1">
      <alignment horizontal="center"/>
    </xf>
    <xf numFmtId="0" fontId="7" fillId="0" borderId="10" xfId="0" applyFont="1" applyBorder="1" applyAlignment="1" applyProtection="1">
      <alignment horizontal="left" vertical="center" wrapText="1"/>
      <protection locked="0"/>
    </xf>
    <xf numFmtId="0" fontId="7" fillId="0" borderId="17" xfId="0" applyFont="1" applyBorder="1" applyAlignment="1" applyProtection="1">
      <alignment horizontal="left" vertical="center" wrapText="1"/>
      <protection locked="0"/>
    </xf>
    <xf numFmtId="0" fontId="7" fillId="0" borderId="18" xfId="0" applyFont="1" applyBorder="1" applyAlignment="1" applyProtection="1">
      <alignment horizontal="left" vertical="center" wrapText="1"/>
      <protection locked="0"/>
    </xf>
    <xf numFmtId="0" fontId="7" fillId="0" borderId="19"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0" xfId="0" applyFont="1" applyBorder="1" applyAlignment="1" applyProtection="1">
      <alignment horizontal="left" vertical="center" wrapText="1"/>
      <protection locked="0"/>
    </xf>
    <xf numFmtId="0" fontId="7" fillId="0" borderId="21"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5" fillId="11" borderId="6" xfId="0" applyFont="1" applyFill="1" applyBorder="1" applyAlignment="1">
      <alignment horizontal="center" vertical="center"/>
    </xf>
    <xf numFmtId="0" fontId="5" fillId="11" borderId="7" xfId="0" applyFont="1" applyFill="1" applyBorder="1" applyAlignment="1">
      <alignment horizontal="center" vertical="center"/>
    </xf>
    <xf numFmtId="0" fontId="5" fillId="11" borderId="13"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7" fillId="0" borderId="3" xfId="0" applyFont="1" applyBorder="1" applyAlignment="1" applyProtection="1">
      <alignment horizontal="left" vertical="center" wrapText="1"/>
      <protection locked="0"/>
    </xf>
    <xf numFmtId="0" fontId="7" fillId="0" borderId="3" xfId="0" applyFont="1" applyBorder="1" applyAlignment="1">
      <alignment horizontal="left" vertical="center" wrapText="1"/>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6" xfId="1" applyFont="1" applyBorder="1" applyAlignment="1">
      <alignment horizontal="left" vertical="center" wrapText="1"/>
    </xf>
    <xf numFmtId="0" fontId="13" fillId="10" borderId="3" xfId="0" applyFont="1" applyFill="1" applyBorder="1" applyAlignment="1" applyProtection="1">
      <alignment horizontal="center" vertical="center" wrapText="1"/>
      <protection locked="0"/>
    </xf>
    <xf numFmtId="0" fontId="7" fillId="0" borderId="3" xfId="0" applyFont="1" applyBorder="1" applyAlignment="1" applyProtection="1">
      <alignment horizontal="left" vertical="top" wrapText="1"/>
      <protection locked="0"/>
    </xf>
    <xf numFmtId="0" fontId="7" fillId="0" borderId="3" xfId="0" applyFont="1" applyBorder="1" applyAlignment="1">
      <alignment horizontal="left" vertical="top" wrapText="1"/>
    </xf>
  </cellXfs>
  <cellStyles count="2">
    <cellStyle name="Normal" xfId="0" builtinId="0"/>
    <cellStyle name="Normal 2" xfId="1" xr:uid="{139703E5-2708-47E6-89F2-8F954361051B}"/>
  </cellStyles>
  <dxfs count="43">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39994506668294322"/>
        </patternFill>
      </fill>
    </dxf>
    <dxf>
      <fill>
        <patternFill patternType="darkUp">
          <bgColor theme="7" tint="0.59996337778862885"/>
        </patternFill>
      </fill>
    </dxf>
    <dxf>
      <fill>
        <patternFill patternType="darkUp">
          <bgColor theme="7" tint="0.39994506668294322"/>
        </patternFill>
      </fill>
    </dxf>
    <dxf>
      <fill>
        <patternFill patternType="darkUp">
          <bgColor theme="7" tint="0.59996337778862885"/>
        </patternFill>
      </fill>
    </dxf>
    <dxf>
      <fill>
        <patternFill patternType="darkUp">
          <bgColor theme="7" tint="0.39994506668294322"/>
        </patternFill>
      </fill>
    </dxf>
    <dxf>
      <fill>
        <patternFill patternType="darkUp">
          <bgColor theme="7" tint="0.59996337778862885"/>
        </patternFill>
      </fill>
    </dxf>
    <dxf>
      <fill>
        <patternFill patternType="darkUp">
          <bgColor theme="7" tint="0.59996337778862885"/>
        </patternFill>
      </fill>
    </dxf>
    <dxf>
      <fill>
        <patternFill patternType="darkUp">
          <bgColor theme="7" tint="0.59996337778862885"/>
        </patternFill>
      </fill>
    </dxf>
    <dxf>
      <fill>
        <patternFill patternType="darkUp">
          <bgColor theme="7" tint="0.59996337778862885"/>
        </patternFill>
      </fill>
    </dxf>
    <dxf>
      <fill>
        <patternFill patternType="darkUp">
          <bgColor theme="7" tint="0.59996337778862885"/>
        </patternFill>
      </fill>
    </dxf>
    <dxf>
      <fill>
        <patternFill>
          <bgColor rgb="FFFF0000"/>
        </patternFill>
      </fill>
    </dxf>
    <dxf>
      <fill>
        <patternFill>
          <bgColor rgb="FF92D050"/>
        </patternFill>
      </fill>
    </dxf>
    <dxf>
      <fill>
        <patternFill>
          <bgColor rgb="FFFFFF00"/>
        </patternFill>
      </fill>
    </dxf>
    <dxf>
      <fill>
        <patternFill patternType="darkUp">
          <bgColor theme="7" tint="0.59996337778862885"/>
        </patternFill>
      </fill>
    </dxf>
    <dxf>
      <fill>
        <patternFill patternType="darkUp">
          <bgColor theme="7" tint="0.59996337778862885"/>
        </patternFill>
      </fill>
    </dxf>
    <dxf>
      <fill>
        <patternFill patternType="darkUp">
          <bgColor theme="7" tint="0.59996337778862885"/>
        </patternFill>
      </fill>
    </dxf>
    <dxf>
      <fill>
        <patternFill patternType="darkUp">
          <bgColor theme="7" tint="0.59996337778862885"/>
        </patternFill>
      </fill>
    </dxf>
    <dxf>
      <fill>
        <patternFill patternType="darkUp">
          <bgColor theme="7" tint="0.59996337778862885"/>
        </patternFill>
      </fill>
    </dxf>
    <dxf>
      <fill>
        <patternFill>
          <bgColor rgb="FFFF0000"/>
        </patternFill>
      </fill>
    </dxf>
    <dxf>
      <fill>
        <patternFill>
          <bgColor rgb="FF92D050"/>
        </patternFill>
      </fill>
    </dxf>
    <dxf>
      <fill>
        <patternFill>
          <bgColor rgb="FFFFFF00"/>
        </patternFill>
      </fill>
    </dxf>
    <dxf>
      <fill>
        <patternFill patternType="none">
          <bgColor indexed="65"/>
        </patternFill>
      </fill>
    </dxf>
    <dxf>
      <fill>
        <patternFill>
          <bgColor rgb="FFFF0000"/>
        </patternFill>
      </fill>
    </dxf>
    <dxf>
      <fill>
        <patternFill>
          <bgColor rgb="FF92D05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76200</xdr:rowOff>
    </xdr:from>
    <xdr:to>
      <xdr:col>2</xdr:col>
      <xdr:colOff>190500</xdr:colOff>
      <xdr:row>3</xdr:row>
      <xdr:rowOff>123825</xdr:rowOff>
    </xdr:to>
    <xdr:pic>
      <xdr:nvPicPr>
        <xdr:cNvPr id="2375" name="Picture 1">
          <a:extLst>
            <a:ext uri="{FF2B5EF4-FFF2-40B4-BE49-F238E27FC236}">
              <a16:creationId xmlns:a16="http://schemas.microsoft.com/office/drawing/2014/main" id="{C67FFBD8-4BEE-6E68-81A0-2EDF499AA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76200"/>
          <a:ext cx="22860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19</xdr:row>
      <xdr:rowOff>180975</xdr:rowOff>
    </xdr:from>
    <xdr:to>
      <xdr:col>8</xdr:col>
      <xdr:colOff>524877</xdr:colOff>
      <xdr:row>24</xdr:row>
      <xdr:rowOff>194</xdr:rowOff>
    </xdr:to>
    <xdr:pic>
      <xdr:nvPicPr>
        <xdr:cNvPr id="2" name="Picture 1">
          <a:extLst>
            <a:ext uri="{FF2B5EF4-FFF2-40B4-BE49-F238E27FC236}">
              <a16:creationId xmlns:a16="http://schemas.microsoft.com/office/drawing/2014/main" id="{5E83D430-0888-0077-16D4-8D7EC4040CA0}"/>
            </a:ext>
          </a:extLst>
        </xdr:cNvPr>
        <xdr:cNvPicPr>
          <a:picLocks noChangeAspect="1"/>
        </xdr:cNvPicPr>
      </xdr:nvPicPr>
      <xdr:blipFill>
        <a:blip xmlns:r="http://schemas.openxmlformats.org/officeDocument/2006/relationships" r:embed="rId2"/>
        <a:stretch>
          <a:fillRect/>
        </a:stretch>
      </xdr:blipFill>
      <xdr:spPr>
        <a:xfrm>
          <a:off x="2257425" y="9829800"/>
          <a:ext cx="7182852" cy="1390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123825</xdr:rowOff>
    </xdr:from>
    <xdr:to>
      <xdr:col>2</xdr:col>
      <xdr:colOff>895350</xdr:colOff>
      <xdr:row>3</xdr:row>
      <xdr:rowOff>133350</xdr:rowOff>
    </xdr:to>
    <xdr:pic>
      <xdr:nvPicPr>
        <xdr:cNvPr id="10334" name="Picture 1">
          <a:extLst>
            <a:ext uri="{FF2B5EF4-FFF2-40B4-BE49-F238E27FC236}">
              <a16:creationId xmlns:a16="http://schemas.microsoft.com/office/drawing/2014/main" id="{57EEA546-6D88-19D1-68CB-EF1C1085F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23825"/>
          <a:ext cx="23241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4</xdr:col>
      <xdr:colOff>0</xdr:colOff>
      <xdr:row>3</xdr:row>
      <xdr:rowOff>123825</xdr:rowOff>
    </xdr:to>
    <xdr:pic>
      <xdr:nvPicPr>
        <xdr:cNvPr id="5460" name="Picture 1">
          <a:extLst>
            <a:ext uri="{FF2B5EF4-FFF2-40B4-BE49-F238E27FC236}">
              <a16:creationId xmlns:a16="http://schemas.microsoft.com/office/drawing/2014/main" id="{2AC606FD-2476-1B85-852C-D0F8D21C0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95250"/>
          <a:ext cx="23526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0</xdr:col>
      <xdr:colOff>2905125</xdr:colOff>
      <xdr:row>3</xdr:row>
      <xdr:rowOff>209550</xdr:rowOff>
    </xdr:to>
    <xdr:pic>
      <xdr:nvPicPr>
        <xdr:cNvPr id="13479" name="Picture 1">
          <a:extLst>
            <a:ext uri="{FF2B5EF4-FFF2-40B4-BE49-F238E27FC236}">
              <a16:creationId xmlns:a16="http://schemas.microsoft.com/office/drawing/2014/main" id="{647D9104-41D8-D8C8-86CC-A53BF2EF0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95250"/>
          <a:ext cx="28670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133691</xdr:colOff>
      <xdr:row>44</xdr:row>
      <xdr:rowOff>81301</xdr:rowOff>
    </xdr:from>
    <xdr:to>
      <xdr:col>1</xdr:col>
      <xdr:colOff>2761406</xdr:colOff>
      <xdr:row>59</xdr:row>
      <xdr:rowOff>136070</xdr:rowOff>
    </xdr:to>
    <xdr:pic>
      <xdr:nvPicPr>
        <xdr:cNvPr id="13480" name="Picture 2">
          <a:extLst>
            <a:ext uri="{FF2B5EF4-FFF2-40B4-BE49-F238E27FC236}">
              <a16:creationId xmlns:a16="http://schemas.microsoft.com/office/drawing/2014/main" id="{754E78FF-8499-823B-5483-F75C13B9B0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691" y="13280230"/>
          <a:ext cx="5566858" cy="2912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3222F-4384-4F4C-87D3-4E569C4A520F}">
  <dimension ref="A1:M19"/>
  <sheetViews>
    <sheetView tabSelected="1" topLeftCell="A9" workbookViewId="0">
      <selection activeCell="N15" sqref="N15"/>
    </sheetView>
  </sheetViews>
  <sheetFormatPr defaultRowHeight="25.15" customHeight="1" x14ac:dyDescent="0.25"/>
  <cols>
    <col min="1" max="13" width="16.7109375" style="98" customWidth="1"/>
    <col min="14" max="16384" width="9.140625" style="98"/>
  </cols>
  <sheetData>
    <row r="1" spans="1:13" ht="15" x14ac:dyDescent="0.25">
      <c r="A1" s="149"/>
      <c r="B1" s="149"/>
      <c r="C1" s="139" t="s">
        <v>234</v>
      </c>
      <c r="D1" s="139"/>
      <c r="E1" s="139"/>
      <c r="F1" s="139"/>
      <c r="G1" s="139"/>
      <c r="H1" s="139"/>
      <c r="I1" s="139"/>
      <c r="J1" s="139"/>
      <c r="K1" s="139"/>
      <c r="L1" s="97"/>
    </row>
    <row r="2" spans="1:13" ht="15" x14ac:dyDescent="0.25">
      <c r="A2" s="149"/>
      <c r="B2" s="149"/>
      <c r="C2" s="150" t="s">
        <v>0</v>
      </c>
      <c r="D2" s="150"/>
      <c r="E2" s="150"/>
      <c r="F2" s="150"/>
      <c r="G2" s="150"/>
      <c r="H2" s="150"/>
      <c r="I2" s="150"/>
      <c r="J2" s="150"/>
      <c r="K2" s="150"/>
      <c r="L2" s="97"/>
    </row>
    <row r="3" spans="1:13" ht="15" x14ac:dyDescent="0.25">
      <c r="A3" s="149"/>
      <c r="B3" s="149"/>
      <c r="C3" s="150" t="s">
        <v>1</v>
      </c>
      <c r="D3" s="150"/>
      <c r="E3" s="150"/>
      <c r="F3" s="150"/>
      <c r="G3" s="150"/>
      <c r="H3" s="150"/>
      <c r="I3" s="150"/>
      <c r="J3" s="150"/>
      <c r="K3" s="150"/>
      <c r="L3" s="97"/>
    </row>
    <row r="4" spans="1:13" ht="15" x14ac:dyDescent="0.25">
      <c r="A4" s="149"/>
      <c r="B4" s="149"/>
      <c r="C4" s="154">
        <v>46022</v>
      </c>
      <c r="D4" s="154"/>
      <c r="E4" s="154"/>
      <c r="F4" s="154"/>
      <c r="G4" s="154"/>
      <c r="H4" s="154"/>
      <c r="I4" s="154"/>
      <c r="J4" s="154"/>
      <c r="K4" s="154"/>
      <c r="L4" s="99"/>
    </row>
    <row r="5" spans="1:13" ht="15" customHeight="1" thickBot="1" x14ac:dyDescent="0.3">
      <c r="A5" s="91"/>
      <c r="B5" s="91"/>
      <c r="C5" s="91"/>
      <c r="D5" s="91"/>
      <c r="E5" s="91"/>
      <c r="F5" s="91"/>
      <c r="G5" s="91"/>
      <c r="H5" s="91"/>
      <c r="I5" s="100"/>
    </row>
    <row r="6" spans="1:13" ht="29.1" customHeight="1" thickBot="1" x14ac:dyDescent="0.3">
      <c r="B6" s="143" t="s">
        <v>2</v>
      </c>
      <c r="C6" s="144"/>
      <c r="D6" s="144"/>
      <c r="E6" s="144"/>
      <c r="F6" s="144"/>
      <c r="G6" s="144"/>
      <c r="H6" s="144"/>
      <c r="I6" s="144"/>
      <c r="J6" s="144"/>
      <c r="K6" s="144"/>
      <c r="L6" s="144"/>
      <c r="M6" s="145"/>
    </row>
    <row r="7" spans="1:13" ht="36" customHeight="1" thickBot="1" x14ac:dyDescent="0.3">
      <c r="B7" s="140" t="s">
        <v>3</v>
      </c>
      <c r="C7" s="141"/>
      <c r="D7" s="141"/>
      <c r="E7" s="141"/>
      <c r="F7" s="141"/>
      <c r="G7" s="141"/>
      <c r="H7" s="141"/>
      <c r="I7" s="141"/>
      <c r="J7" s="141"/>
      <c r="K7" s="141"/>
      <c r="L7" s="141"/>
      <c r="M7" s="142"/>
    </row>
    <row r="8" spans="1:13" ht="215.25" customHeight="1" thickBot="1" x14ac:dyDescent="0.3">
      <c r="B8" s="151" t="s">
        <v>4</v>
      </c>
      <c r="C8" s="152"/>
      <c r="D8" s="152"/>
      <c r="E8" s="152"/>
      <c r="F8" s="152"/>
      <c r="G8" s="152"/>
      <c r="H8" s="152"/>
      <c r="I8" s="152"/>
      <c r="J8" s="152"/>
      <c r="K8" s="152"/>
      <c r="L8" s="152"/>
      <c r="M8" s="153"/>
    </row>
    <row r="9" spans="1:13" ht="97.5" customHeight="1" thickBot="1" x14ac:dyDescent="0.3">
      <c r="B9" s="146" t="s">
        <v>223</v>
      </c>
      <c r="C9" s="147"/>
      <c r="D9" s="147"/>
      <c r="E9" s="147"/>
      <c r="F9" s="147"/>
      <c r="G9" s="147"/>
      <c r="H9" s="147"/>
      <c r="I9" s="147"/>
      <c r="J9" s="147"/>
      <c r="K9" s="147"/>
      <c r="L9" s="147"/>
      <c r="M9" s="148"/>
    </row>
    <row r="10" spans="1:13" ht="25.15" customHeight="1" x14ac:dyDescent="0.25">
      <c r="B10" s="101"/>
      <c r="C10" s="102"/>
      <c r="D10" s="102"/>
      <c r="E10" s="102"/>
      <c r="F10" s="102"/>
      <c r="G10" s="102"/>
      <c r="H10" s="102"/>
      <c r="I10" s="102"/>
      <c r="J10" s="3"/>
      <c r="K10" s="3"/>
      <c r="L10" s="3"/>
      <c r="M10" s="3"/>
    </row>
    <row r="11" spans="1:13" ht="15" x14ac:dyDescent="0.25">
      <c r="B11" s="3"/>
      <c r="C11" s="136" t="s">
        <v>5</v>
      </c>
      <c r="D11" s="137"/>
      <c r="E11" s="137"/>
      <c r="F11" s="137"/>
      <c r="G11" s="137"/>
      <c r="H11" s="137"/>
      <c r="I11" s="137"/>
      <c r="J11" s="138"/>
      <c r="K11" s="3"/>
      <c r="L11" s="3"/>
      <c r="M11" s="3"/>
    </row>
    <row r="12" spans="1:13" ht="15" x14ac:dyDescent="0.25">
      <c r="B12" s="3"/>
      <c r="C12" s="133" t="s">
        <v>235</v>
      </c>
      <c r="D12" s="134"/>
      <c r="E12" s="134"/>
      <c r="F12" s="134"/>
      <c r="G12" s="134"/>
      <c r="H12" s="134"/>
      <c r="I12" s="134"/>
      <c r="J12" s="135"/>
      <c r="K12" s="3"/>
      <c r="L12" s="3"/>
      <c r="M12" s="3"/>
    </row>
    <row r="13" spans="1:13" ht="25.15" customHeight="1" x14ac:dyDescent="0.25">
      <c r="B13" s="3"/>
      <c r="C13" s="130" t="s">
        <v>6</v>
      </c>
      <c r="D13" s="131"/>
      <c r="E13" s="131"/>
      <c r="F13" s="131"/>
      <c r="G13" s="131"/>
      <c r="H13" s="131"/>
      <c r="I13" s="131"/>
      <c r="J13" s="132"/>
      <c r="K13" s="3"/>
      <c r="L13" s="3"/>
      <c r="M13" s="3"/>
    </row>
    <row r="14" spans="1:13" ht="31.5" customHeight="1" x14ac:dyDescent="0.25">
      <c r="B14" s="3"/>
      <c r="C14" s="130" t="s">
        <v>7</v>
      </c>
      <c r="D14" s="131"/>
      <c r="E14" s="131"/>
      <c r="F14" s="131"/>
      <c r="G14" s="131"/>
      <c r="H14" s="131"/>
      <c r="I14" s="131"/>
      <c r="J14" s="132"/>
      <c r="K14" s="3"/>
      <c r="L14" s="3"/>
      <c r="M14" s="3"/>
    </row>
    <row r="15" spans="1:13" ht="97.5" customHeight="1" x14ac:dyDescent="0.25">
      <c r="B15" s="3"/>
      <c r="C15" s="130" t="s">
        <v>237</v>
      </c>
      <c r="D15" s="131"/>
      <c r="E15" s="131"/>
      <c r="F15" s="131"/>
      <c r="G15" s="131"/>
      <c r="H15" s="131"/>
      <c r="I15" s="131"/>
      <c r="J15" s="132"/>
      <c r="K15" s="3"/>
      <c r="L15" s="3"/>
      <c r="M15" s="3"/>
    </row>
    <row r="16" spans="1:13" ht="25.15" customHeight="1" x14ac:dyDescent="0.25">
      <c r="B16" s="3"/>
      <c r="C16" s="130" t="s">
        <v>8</v>
      </c>
      <c r="D16" s="131"/>
      <c r="E16" s="131"/>
      <c r="F16" s="131"/>
      <c r="G16" s="131"/>
      <c r="H16" s="131"/>
      <c r="I16" s="131"/>
      <c r="J16" s="132"/>
      <c r="K16" s="3"/>
      <c r="L16" s="3"/>
      <c r="M16" s="3"/>
    </row>
    <row r="19" spans="3:3" ht="25.15" customHeight="1" x14ac:dyDescent="0.25">
      <c r="C19" s="98" t="s">
        <v>236</v>
      </c>
    </row>
  </sheetData>
  <sheetProtection algorithmName="SHA-512" hashValue="ROZ8rYHMHJ+13Fi8NyOVFZ0mG7suClJ1aVlHpsOjV3/3PT51wDnpjFESwZ5BJifsSv1jWJ7tyL3sQBgK48fQ3A==" saltValue="zkJzm7iXovm6ZBqcoSq+mw==" spinCount="100000" sheet="1" objects="1" scenarios="1" formatColumns="0" formatRows="0" selectLockedCells="1"/>
  <mergeCells count="15">
    <mergeCell ref="C16:J16"/>
    <mergeCell ref="C12:J12"/>
    <mergeCell ref="C11:J11"/>
    <mergeCell ref="C13:J13"/>
    <mergeCell ref="C1:K1"/>
    <mergeCell ref="C14:J14"/>
    <mergeCell ref="C15:J15"/>
    <mergeCell ref="B7:M7"/>
    <mergeCell ref="B6:M6"/>
    <mergeCell ref="B9:M9"/>
    <mergeCell ref="A1:B4"/>
    <mergeCell ref="C2:K2"/>
    <mergeCell ref="C3:K3"/>
    <mergeCell ref="B8:M8"/>
    <mergeCell ref="C4:K4"/>
  </mergeCells>
  <pageMargins left="0.7" right="0.7" top="0.75" bottom="0.75" header="0.3" footer="0.3"/>
  <pageSetup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BE93F-BA4D-4B12-B108-8117033A17C3}">
  <dimension ref="B6:W42"/>
  <sheetViews>
    <sheetView zoomScaleNormal="100" workbookViewId="0">
      <selection activeCell="J19" sqref="J19"/>
    </sheetView>
  </sheetViews>
  <sheetFormatPr defaultRowHeight="15" x14ac:dyDescent="0.25"/>
  <cols>
    <col min="1" max="1" width="9.140625" style="3"/>
    <col min="2" max="3" width="14.5703125" style="3" bestFit="1" customWidth="1"/>
    <col min="4" max="4" width="12.7109375" style="3" customWidth="1"/>
    <col min="5" max="5" width="15.7109375" style="3" bestFit="1" customWidth="1"/>
    <col min="6" max="6" width="12.7109375" style="3" customWidth="1"/>
    <col min="7" max="9" width="9.140625" style="3"/>
    <col min="10" max="10" width="16.5703125" style="3" customWidth="1"/>
    <col min="11" max="16384" width="9.140625" style="3"/>
  </cols>
  <sheetData>
    <row r="6" spans="2:6" x14ac:dyDescent="0.25">
      <c r="B6" s="165" t="s">
        <v>9</v>
      </c>
      <c r="C6" s="165"/>
      <c r="D6" s="165"/>
      <c r="E6" s="165"/>
      <c r="F6" s="165"/>
    </row>
    <row r="7" spans="2:6" x14ac:dyDescent="0.25">
      <c r="B7" s="34"/>
      <c r="C7" s="34"/>
      <c r="D7" s="166" t="s">
        <v>10</v>
      </c>
      <c r="E7" s="166"/>
      <c r="F7" s="166"/>
    </row>
    <row r="8" spans="2:6" x14ac:dyDescent="0.25">
      <c r="B8" s="34"/>
      <c r="C8" s="34"/>
      <c r="D8" s="35" t="s">
        <v>11</v>
      </c>
      <c r="E8" s="35" t="s">
        <v>12</v>
      </c>
      <c r="F8" s="35" t="s">
        <v>13</v>
      </c>
    </row>
    <row r="9" spans="2:6" x14ac:dyDescent="0.25">
      <c r="B9" s="167" t="s">
        <v>14</v>
      </c>
      <c r="C9" s="36" t="s">
        <v>11</v>
      </c>
      <c r="D9" s="37" t="s">
        <v>15</v>
      </c>
      <c r="E9" s="37" t="s">
        <v>16</v>
      </c>
      <c r="F9" s="38" t="s">
        <v>17</v>
      </c>
    </row>
    <row r="10" spans="2:6" x14ac:dyDescent="0.25">
      <c r="B10" s="167"/>
      <c r="C10" s="36" t="s">
        <v>12</v>
      </c>
      <c r="D10" s="37" t="s">
        <v>16</v>
      </c>
      <c r="E10" s="38" t="s">
        <v>18</v>
      </c>
      <c r="F10" s="39" t="s">
        <v>19</v>
      </c>
    </row>
    <row r="11" spans="2:6" x14ac:dyDescent="0.25">
      <c r="B11" s="167"/>
      <c r="C11" s="36" t="s">
        <v>13</v>
      </c>
      <c r="D11" s="38" t="s">
        <v>17</v>
      </c>
      <c r="E11" s="39" t="s">
        <v>19</v>
      </c>
      <c r="F11" s="39" t="s">
        <v>13</v>
      </c>
    </row>
    <row r="12" spans="2:6" x14ac:dyDescent="0.25">
      <c r="B12" s="40"/>
      <c r="C12" s="40"/>
      <c r="D12" s="41"/>
      <c r="E12" s="41"/>
      <c r="F12" s="41"/>
    </row>
    <row r="13" spans="2:6" x14ac:dyDescent="0.25">
      <c r="B13" s="165" t="s">
        <v>20</v>
      </c>
      <c r="C13" s="165"/>
      <c r="D13" s="165"/>
      <c r="E13" s="165"/>
      <c r="F13" s="165"/>
    </row>
    <row r="14" spans="2:6" x14ac:dyDescent="0.25">
      <c r="B14" s="34"/>
      <c r="C14" s="34"/>
      <c r="D14" s="168" t="s">
        <v>9</v>
      </c>
      <c r="E14" s="168"/>
      <c r="F14" s="168"/>
    </row>
    <row r="15" spans="2:6" x14ac:dyDescent="0.25">
      <c r="B15" s="34"/>
      <c r="C15" s="34"/>
      <c r="D15" s="42" t="s">
        <v>21</v>
      </c>
      <c r="E15" s="42" t="s">
        <v>22</v>
      </c>
      <c r="F15" s="42" t="s">
        <v>23</v>
      </c>
    </row>
    <row r="16" spans="2:6" x14ac:dyDescent="0.25">
      <c r="B16" s="158" t="s">
        <v>24</v>
      </c>
      <c r="C16" s="43" t="s">
        <v>25</v>
      </c>
      <c r="D16" s="39" t="s">
        <v>21</v>
      </c>
      <c r="E16" s="39" t="s">
        <v>21</v>
      </c>
      <c r="F16" s="38" t="s">
        <v>22</v>
      </c>
    </row>
    <row r="17" spans="2:6" x14ac:dyDescent="0.25">
      <c r="B17" s="158"/>
      <c r="C17" s="43" t="s">
        <v>26</v>
      </c>
      <c r="D17" s="39" t="s">
        <v>21</v>
      </c>
      <c r="E17" s="38" t="s">
        <v>22</v>
      </c>
      <c r="F17" s="37" t="s">
        <v>23</v>
      </c>
    </row>
    <row r="18" spans="2:6" x14ac:dyDescent="0.25">
      <c r="B18" s="158"/>
      <c r="C18" s="43" t="s">
        <v>27</v>
      </c>
      <c r="D18" s="38" t="s">
        <v>22</v>
      </c>
      <c r="E18" s="37" t="s">
        <v>23</v>
      </c>
      <c r="F18" s="37" t="s">
        <v>23</v>
      </c>
    </row>
    <row r="21" spans="2:6" x14ac:dyDescent="0.25">
      <c r="C21" s="44"/>
      <c r="D21" s="44" t="s">
        <v>28</v>
      </c>
      <c r="E21" s="44" t="s">
        <v>29</v>
      </c>
      <c r="F21" s="44" t="s">
        <v>30</v>
      </c>
    </row>
    <row r="22" spans="2:6" ht="12.75" customHeight="1" x14ac:dyDescent="0.25">
      <c r="C22" s="162" t="s">
        <v>31</v>
      </c>
      <c r="D22" s="45">
        <v>3</v>
      </c>
      <c r="E22" s="45" t="s">
        <v>32</v>
      </c>
      <c r="F22" s="37" t="s">
        <v>23</v>
      </c>
    </row>
    <row r="23" spans="2:6" x14ac:dyDescent="0.25">
      <c r="C23" s="163"/>
      <c r="D23" s="45">
        <v>2</v>
      </c>
      <c r="E23" s="45" t="s">
        <v>33</v>
      </c>
      <c r="F23" s="38" t="s">
        <v>22</v>
      </c>
    </row>
    <row r="24" spans="2:6" x14ac:dyDescent="0.25">
      <c r="C24" s="164"/>
      <c r="D24" s="45">
        <v>1</v>
      </c>
      <c r="E24" s="45" t="s">
        <v>34</v>
      </c>
      <c r="F24" s="39" t="s">
        <v>21</v>
      </c>
    </row>
    <row r="25" spans="2:6" ht="12.75" customHeight="1" x14ac:dyDescent="0.25">
      <c r="C25" s="159" t="s">
        <v>35</v>
      </c>
      <c r="D25" s="155"/>
      <c r="E25" s="46" t="s">
        <v>36</v>
      </c>
      <c r="F25" s="37" t="s">
        <v>23</v>
      </c>
    </row>
    <row r="26" spans="2:6" x14ac:dyDescent="0.25">
      <c r="C26" s="160"/>
      <c r="D26" s="156"/>
      <c r="E26" s="46" t="s">
        <v>37</v>
      </c>
      <c r="F26" s="38" t="s">
        <v>22</v>
      </c>
    </row>
    <row r="27" spans="2:6" x14ac:dyDescent="0.25">
      <c r="C27" s="161"/>
      <c r="D27" s="157"/>
      <c r="E27" s="47" t="s">
        <v>38</v>
      </c>
      <c r="F27" s="39" t="s">
        <v>21</v>
      </c>
    </row>
    <row r="28" spans="2:6" ht="15" customHeight="1" x14ac:dyDescent="0.25">
      <c r="C28" s="169" t="s">
        <v>24</v>
      </c>
      <c r="D28" s="48">
        <v>3</v>
      </c>
      <c r="E28" s="48" t="s">
        <v>32</v>
      </c>
      <c r="F28" s="39" t="s">
        <v>25</v>
      </c>
    </row>
    <row r="29" spans="2:6" x14ac:dyDescent="0.25">
      <c r="C29" s="170"/>
      <c r="D29" s="48">
        <v>2</v>
      </c>
      <c r="E29" s="48" t="s">
        <v>33</v>
      </c>
      <c r="F29" s="38" t="s">
        <v>26</v>
      </c>
    </row>
    <row r="30" spans="2:6" x14ac:dyDescent="0.25">
      <c r="C30" s="171"/>
      <c r="D30" s="49">
        <v>1</v>
      </c>
      <c r="E30" s="49" t="s">
        <v>34</v>
      </c>
      <c r="F30" s="37" t="s">
        <v>27</v>
      </c>
    </row>
    <row r="33" spans="2:23" ht="15" customHeight="1" x14ac:dyDescent="0.25">
      <c r="B33" s="178" t="s">
        <v>39</v>
      </c>
      <c r="C33" s="178"/>
      <c r="D33" s="178"/>
      <c r="E33" s="178"/>
      <c r="F33" s="178"/>
      <c r="H33"/>
      <c r="I33"/>
      <c r="J33"/>
      <c r="K33"/>
      <c r="L33"/>
    </row>
    <row r="34" spans="2:23" ht="15" customHeight="1" x14ac:dyDescent="0.25">
      <c r="B34" s="173" t="s">
        <v>40</v>
      </c>
      <c r="C34" s="173"/>
      <c r="D34" s="173"/>
      <c r="E34" s="175" t="s">
        <v>23</v>
      </c>
      <c r="F34" s="175"/>
      <c r="H34"/>
      <c r="I34"/>
      <c r="J34"/>
      <c r="K34"/>
      <c r="L34"/>
      <c r="M34"/>
      <c r="N34"/>
      <c r="O34"/>
      <c r="P34"/>
      <c r="Q34"/>
      <c r="R34"/>
      <c r="S34"/>
      <c r="T34"/>
      <c r="U34"/>
      <c r="V34"/>
      <c r="W34"/>
    </row>
    <row r="35" spans="2:23" ht="15" customHeight="1" x14ac:dyDescent="0.25">
      <c r="B35" s="173" t="s">
        <v>41</v>
      </c>
      <c r="C35" s="173"/>
      <c r="D35" s="173"/>
      <c r="E35" s="176" t="s">
        <v>22</v>
      </c>
      <c r="F35" s="176"/>
      <c r="H35"/>
      <c r="I35"/>
      <c r="J35"/>
      <c r="K35"/>
      <c r="L35"/>
      <c r="M35"/>
      <c r="N35"/>
      <c r="O35"/>
      <c r="P35"/>
      <c r="Q35"/>
      <c r="R35"/>
      <c r="S35"/>
      <c r="T35"/>
      <c r="U35"/>
      <c r="V35"/>
      <c r="W35"/>
    </row>
    <row r="36" spans="2:23" ht="15" customHeight="1" x14ac:dyDescent="0.25">
      <c r="B36" s="173" t="s">
        <v>42</v>
      </c>
      <c r="C36" s="173"/>
      <c r="D36" s="173"/>
      <c r="E36" s="177" t="s">
        <v>21</v>
      </c>
      <c r="F36" s="177"/>
      <c r="H36"/>
      <c r="I36"/>
      <c r="J36"/>
      <c r="K36"/>
      <c r="L36"/>
      <c r="M36"/>
      <c r="N36"/>
      <c r="O36"/>
      <c r="P36"/>
      <c r="Q36"/>
      <c r="R36"/>
      <c r="S36"/>
      <c r="T36"/>
      <c r="U36"/>
      <c r="V36"/>
      <c r="W36"/>
    </row>
    <row r="37" spans="2:23" x14ac:dyDescent="0.25">
      <c r="I37"/>
      <c r="J37"/>
      <c r="K37"/>
      <c r="L37"/>
      <c r="M37"/>
      <c r="N37"/>
      <c r="O37"/>
      <c r="P37"/>
      <c r="Q37"/>
      <c r="R37"/>
      <c r="S37"/>
      <c r="T37"/>
      <c r="U37"/>
      <c r="V37"/>
      <c r="W37"/>
    </row>
    <row r="39" spans="2:23" x14ac:dyDescent="0.25">
      <c r="B39" s="174" t="s">
        <v>43</v>
      </c>
      <c r="C39" s="174"/>
      <c r="D39" s="174"/>
      <c r="E39" s="174"/>
      <c r="F39" s="174"/>
      <c r="G39" s="174"/>
      <c r="H39" s="174"/>
    </row>
    <row r="40" spans="2:23" x14ac:dyDescent="0.25">
      <c r="B40" s="24" t="s">
        <v>44</v>
      </c>
      <c r="C40" s="172" t="s">
        <v>45</v>
      </c>
      <c r="D40" s="172"/>
      <c r="E40" s="172"/>
      <c r="F40" s="172"/>
      <c r="G40" s="172"/>
      <c r="H40" s="172"/>
    </row>
    <row r="41" spans="2:23" x14ac:dyDescent="0.25">
      <c r="B41" s="25" t="s">
        <v>46</v>
      </c>
      <c r="C41" s="172" t="s">
        <v>47</v>
      </c>
      <c r="D41" s="172"/>
      <c r="E41" s="172"/>
      <c r="F41" s="172"/>
      <c r="G41" s="172"/>
      <c r="H41" s="172"/>
    </row>
    <row r="42" spans="2:23" x14ac:dyDescent="0.25">
      <c r="B42" s="26" t="s">
        <v>48</v>
      </c>
      <c r="C42" s="172" t="s">
        <v>49</v>
      </c>
      <c r="D42" s="172"/>
      <c r="E42" s="172"/>
      <c r="F42" s="172"/>
      <c r="G42" s="172"/>
      <c r="H42" s="172"/>
    </row>
  </sheetData>
  <sheetProtection algorithmName="SHA-512" hashValue="unLJSN9jy/6lODT7jkbkz4kAML1xx1oA7I9zKeuOh9m14JS7B5j3Z492LKfy7Ge/w8auhKb+8vaPRQYwpvW8qQ==" saltValue="7erMXizD1YaQ0kTMd9CwIg==" spinCount="100000" sheet="1" objects="1" scenarios="1" formatColumns="0" formatRows="0" selectLockedCells="1"/>
  <mergeCells count="21">
    <mergeCell ref="C42:H42"/>
    <mergeCell ref="E34:F34"/>
    <mergeCell ref="E35:F35"/>
    <mergeCell ref="E36:F36"/>
    <mergeCell ref="B33:F33"/>
    <mergeCell ref="C41:H41"/>
    <mergeCell ref="C28:C30"/>
    <mergeCell ref="C40:H40"/>
    <mergeCell ref="B34:D34"/>
    <mergeCell ref="B35:D35"/>
    <mergeCell ref="B36:D36"/>
    <mergeCell ref="B39:H39"/>
    <mergeCell ref="D25:D27"/>
    <mergeCell ref="B16:B18"/>
    <mergeCell ref="C25:C27"/>
    <mergeCell ref="C22:C24"/>
    <mergeCell ref="B6:F6"/>
    <mergeCell ref="D7:F7"/>
    <mergeCell ref="B9:B11"/>
    <mergeCell ref="B13:F13"/>
    <mergeCell ref="D14:F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40BDE-F6F8-4FBC-8FA0-F2D61CEC5002}">
  <dimension ref="A1:E19"/>
  <sheetViews>
    <sheetView zoomScaleNormal="100" workbookViewId="0">
      <pane ySplit="1" topLeftCell="A2" activePane="bottomLeft" state="frozen"/>
      <selection activeCell="C4" sqref="C4:F4"/>
      <selection pane="bottomLeft" activeCell="E8" sqref="E8"/>
    </sheetView>
  </sheetViews>
  <sheetFormatPr defaultRowHeight="15" x14ac:dyDescent="0.25"/>
  <cols>
    <col min="1" max="1" width="31.7109375" style="3" customWidth="1"/>
    <col min="2" max="4" width="40.7109375" style="4" customWidth="1"/>
    <col min="5" max="5" width="38.28515625" style="4" customWidth="1"/>
    <col min="6" max="16384" width="9.140625" style="3"/>
  </cols>
  <sheetData>
    <row r="1" spans="1:4" ht="21.75" customHeight="1" x14ac:dyDescent="0.25">
      <c r="A1" s="180" t="s">
        <v>50</v>
      </c>
      <c r="B1" s="165"/>
      <c r="C1" s="165"/>
      <c r="D1" s="165"/>
    </row>
    <row r="2" spans="1:4" x14ac:dyDescent="0.25">
      <c r="A2" s="179" t="s">
        <v>51</v>
      </c>
      <c r="B2" s="179"/>
      <c r="C2" s="179"/>
      <c r="D2" s="179"/>
    </row>
    <row r="3" spans="1:4" ht="27" customHeight="1" x14ac:dyDescent="0.25">
      <c r="A3" s="92"/>
      <c r="B3" s="93" t="s">
        <v>52</v>
      </c>
      <c r="C3" s="93" t="s">
        <v>53</v>
      </c>
      <c r="D3" s="93" t="s">
        <v>54</v>
      </c>
    </row>
    <row r="4" spans="1:4" s="5" customFormat="1" ht="45" x14ac:dyDescent="0.2">
      <c r="A4" s="80" t="s">
        <v>55</v>
      </c>
      <c r="B4" s="81" t="s">
        <v>56</v>
      </c>
      <c r="C4" s="81" t="s">
        <v>57</v>
      </c>
      <c r="D4" s="81" t="s">
        <v>58</v>
      </c>
    </row>
    <row r="5" spans="1:4" s="5" customFormat="1" ht="45" x14ac:dyDescent="0.2">
      <c r="A5" s="80" t="s">
        <v>59</v>
      </c>
      <c r="B5" s="81" t="s">
        <v>60</v>
      </c>
      <c r="C5" s="81" t="s">
        <v>61</v>
      </c>
      <c r="D5" s="81" t="s">
        <v>62</v>
      </c>
    </row>
    <row r="6" spans="1:4" s="5" customFormat="1" ht="90" x14ac:dyDescent="0.2">
      <c r="A6" s="80" t="s">
        <v>63</v>
      </c>
      <c r="B6" s="81" t="s">
        <v>64</v>
      </c>
      <c r="C6" s="81" t="s">
        <v>65</v>
      </c>
      <c r="D6" s="81" t="s">
        <v>66</v>
      </c>
    </row>
    <row r="7" spans="1:4" ht="60" x14ac:dyDescent="0.25">
      <c r="A7" s="58" t="s">
        <v>67</v>
      </c>
      <c r="B7" s="81" t="s">
        <v>68</v>
      </c>
      <c r="C7" s="81" t="s">
        <v>69</v>
      </c>
      <c r="D7" s="81" t="s">
        <v>70</v>
      </c>
    </row>
    <row r="8" spans="1:4" ht="60" x14ac:dyDescent="0.25">
      <c r="A8" s="80" t="s">
        <v>71</v>
      </c>
      <c r="B8" s="81" t="s">
        <v>72</v>
      </c>
      <c r="C8" s="81" t="s">
        <v>73</v>
      </c>
      <c r="D8" s="81" t="s">
        <v>74</v>
      </c>
    </row>
    <row r="9" spans="1:4" s="5" customFormat="1" ht="75" x14ac:dyDescent="0.2">
      <c r="A9" s="94" t="s">
        <v>75</v>
      </c>
      <c r="B9" s="95" t="s">
        <v>76</v>
      </c>
      <c r="C9" s="95" t="s">
        <v>77</v>
      </c>
      <c r="D9" s="95" t="s">
        <v>78</v>
      </c>
    </row>
    <row r="10" spans="1:4" s="5" customFormat="1" ht="150" x14ac:dyDescent="0.2">
      <c r="A10" s="94" t="s">
        <v>79</v>
      </c>
      <c r="B10" s="95" t="s">
        <v>80</v>
      </c>
      <c r="C10" s="95" t="s">
        <v>81</v>
      </c>
      <c r="D10" s="95" t="s">
        <v>82</v>
      </c>
    </row>
    <row r="11" spans="1:4" ht="60" x14ac:dyDescent="0.25">
      <c r="A11" s="58" t="s">
        <v>83</v>
      </c>
      <c r="B11" s="81" t="s">
        <v>84</v>
      </c>
      <c r="C11" s="81" t="s">
        <v>85</v>
      </c>
      <c r="D11" s="81" t="s">
        <v>86</v>
      </c>
    </row>
    <row r="12" spans="1:4" ht="135" x14ac:dyDescent="0.25">
      <c r="A12" s="80" t="s">
        <v>87</v>
      </c>
      <c r="B12" s="81" t="s">
        <v>88</v>
      </c>
      <c r="C12" s="81" t="s">
        <v>89</v>
      </c>
      <c r="D12" s="81" t="s">
        <v>90</v>
      </c>
    </row>
    <row r="13" spans="1:4" x14ac:dyDescent="0.25">
      <c r="A13" s="179" t="s">
        <v>91</v>
      </c>
      <c r="B13" s="179"/>
      <c r="C13" s="179"/>
      <c r="D13" s="179"/>
    </row>
    <row r="14" spans="1:4" ht="31.5" customHeight="1" x14ac:dyDescent="0.25">
      <c r="A14" s="94"/>
      <c r="B14" s="93" t="s">
        <v>92</v>
      </c>
      <c r="C14" s="93" t="s">
        <v>93</v>
      </c>
      <c r="D14" s="93" t="s">
        <v>94</v>
      </c>
    </row>
    <row r="15" spans="1:4" ht="90" x14ac:dyDescent="0.25">
      <c r="A15" s="94" t="s">
        <v>95</v>
      </c>
      <c r="B15" s="95" t="s">
        <v>96</v>
      </c>
      <c r="C15" s="95" t="s">
        <v>97</v>
      </c>
      <c r="D15" s="95" t="s">
        <v>98</v>
      </c>
    </row>
    <row r="16" spans="1:4" ht="90" x14ac:dyDescent="0.25">
      <c r="A16" s="96" t="s">
        <v>99</v>
      </c>
      <c r="B16" s="95" t="s">
        <v>100</v>
      </c>
      <c r="C16" s="95" t="s">
        <v>101</v>
      </c>
      <c r="D16" s="95" t="s">
        <v>102</v>
      </c>
    </row>
    <row r="17" spans="1:5" ht="195" x14ac:dyDescent="0.25">
      <c r="A17" s="96" t="s">
        <v>103</v>
      </c>
      <c r="B17" s="95" t="s">
        <v>104</v>
      </c>
      <c r="C17" s="95" t="s">
        <v>105</v>
      </c>
      <c r="D17" s="95" t="s">
        <v>106</v>
      </c>
    </row>
    <row r="18" spans="1:5" ht="225" x14ac:dyDescent="0.25">
      <c r="A18" s="96" t="s">
        <v>107</v>
      </c>
      <c r="B18" s="95" t="s">
        <v>108</v>
      </c>
      <c r="C18" s="95" t="s">
        <v>109</v>
      </c>
      <c r="D18" s="95" t="s">
        <v>110</v>
      </c>
      <c r="E18" s="3"/>
    </row>
    <row r="19" spans="1:5" ht="120" x14ac:dyDescent="0.25">
      <c r="A19" s="96" t="s">
        <v>111</v>
      </c>
      <c r="B19" s="95" t="s">
        <v>112</v>
      </c>
      <c r="C19" s="95" t="s">
        <v>113</v>
      </c>
      <c r="D19" s="95" t="s">
        <v>114</v>
      </c>
    </row>
  </sheetData>
  <sheetProtection algorithmName="SHA-512" hashValue="dqk6+Peg79GEAsAnsaQnV5biuUlrSXPAdeWQS8nwZyUSGUIDDQluVrmseomIKujKPKghKgdwtxwWP9x8EcDxRg==" saltValue="uDqdDceEg2P9KU5jmArpRQ==" spinCount="100000" sheet="1" objects="1" scenarios="1" formatColumns="0" formatRows="0" selectLockedCells="1"/>
  <mergeCells count="3">
    <mergeCell ref="A13:D13"/>
    <mergeCell ref="A1:D1"/>
    <mergeCell ref="A2:D2"/>
  </mergeCells>
  <phoneticPr fontId="1" type="noConversion"/>
  <printOptions horizontalCentered="1" verticalCentered="1"/>
  <pageMargins left="0.5" right="0.25" top="0.5" bottom="0.25" header="0.5" footer="0.5"/>
  <pageSetup scale="71" orientation="portrait" r:id="rId1"/>
  <headerFooter alignWithMargins="0"/>
  <rowBreaks count="1" manualBreakCount="1">
    <brk id="20" max="16383" man="1"/>
  </rowBreaks>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33B1B-249A-4346-B1BC-44BA6C624DCF}">
  <dimension ref="F2:N51"/>
  <sheetViews>
    <sheetView workbookViewId="0">
      <selection activeCell="I14" sqref="I14"/>
    </sheetView>
  </sheetViews>
  <sheetFormatPr defaultRowHeight="15" x14ac:dyDescent="0.25"/>
  <cols>
    <col min="1" max="5" width="9.140625" style="3"/>
    <col min="6" max="6" width="85.42578125" style="3" bestFit="1" customWidth="1"/>
    <col min="7" max="7" width="12.7109375" style="3" customWidth="1"/>
    <col min="8" max="8" width="13.28515625" style="3" hidden="1" customWidth="1"/>
    <col min="9" max="9" width="14.7109375" style="3" customWidth="1"/>
    <col min="10" max="10" width="17.7109375" style="3" customWidth="1"/>
    <col min="11" max="11" width="12.7109375" style="3" customWidth="1"/>
    <col min="12" max="16384" width="9.140625" style="3"/>
  </cols>
  <sheetData>
    <row r="2" spans="6:14" x14ac:dyDescent="0.25">
      <c r="F2" s="150" t="str">
        <f>Instructions!C1</f>
        <v>ENTER BANK NAME HERE</v>
      </c>
      <c r="G2" s="150"/>
      <c r="H2" s="150"/>
      <c r="I2" s="150"/>
      <c r="J2" s="6"/>
      <c r="K2" s="6"/>
      <c r="L2" s="6"/>
      <c r="M2" s="6"/>
      <c r="N2" s="6"/>
    </row>
    <row r="3" spans="6:14" x14ac:dyDescent="0.25">
      <c r="F3" s="150" t="s">
        <v>0</v>
      </c>
      <c r="G3" s="150"/>
      <c r="H3" s="150"/>
      <c r="I3" s="150"/>
      <c r="J3" s="6"/>
      <c r="K3" s="6"/>
      <c r="L3" s="6"/>
      <c r="M3" s="6"/>
      <c r="N3" s="6"/>
    </row>
    <row r="4" spans="6:14" x14ac:dyDescent="0.25">
      <c r="F4" s="150" t="s">
        <v>1</v>
      </c>
      <c r="G4" s="150"/>
      <c r="H4" s="150"/>
      <c r="I4" s="150"/>
      <c r="J4" s="8"/>
      <c r="K4" s="8"/>
      <c r="L4" s="8"/>
      <c r="M4" s="8"/>
      <c r="N4" s="8"/>
    </row>
    <row r="5" spans="6:14" x14ac:dyDescent="0.25">
      <c r="F5" s="181">
        <f>Instructions!C4</f>
        <v>46022</v>
      </c>
      <c r="G5" s="181"/>
      <c r="H5" s="181"/>
      <c r="I5" s="181"/>
    </row>
    <row r="7" spans="6:14" ht="15.75" thickBot="1" x14ac:dyDescent="0.3">
      <c r="F7" s="53" t="s">
        <v>115</v>
      </c>
      <c r="G7" s="53" t="s">
        <v>116</v>
      </c>
      <c r="H7" s="60" t="s">
        <v>117</v>
      </c>
      <c r="I7" s="54" t="s">
        <v>118</v>
      </c>
    </row>
    <row r="8" spans="6:14" ht="16.5" thickBot="1" x14ac:dyDescent="0.3">
      <c r="F8" s="65" t="s">
        <v>119</v>
      </c>
      <c r="G8" s="66" t="str">
        <f>'Risk Assessment'!AM7</f>
        <v>High</v>
      </c>
      <c r="H8" s="66"/>
      <c r="I8" s="67" t="s">
        <v>44</v>
      </c>
    </row>
    <row r="9" spans="6:14" x14ac:dyDescent="0.25">
      <c r="F9" s="55" t="s">
        <v>225</v>
      </c>
      <c r="G9" s="20" t="str">
        <f>'Risk Assessment'!AM8</f>
        <v>High</v>
      </c>
      <c r="H9" s="20">
        <f>IF(G9="low",1,IF(G9="Moderate",2,IF(G9="NA","",3)))</f>
        <v>3</v>
      </c>
      <c r="I9" s="21" t="s">
        <v>44</v>
      </c>
    </row>
    <row r="10" spans="6:14" x14ac:dyDescent="0.25">
      <c r="F10" s="55" t="s">
        <v>226</v>
      </c>
      <c r="G10" s="20" t="str">
        <f>'Risk Assessment'!AM9</f>
        <v>NA</v>
      </c>
      <c r="H10" s="20" t="str">
        <f t="shared" ref="H10:H25" si="0">IF(G10="low",1,IF(G10="Moderate",2,IF(G10="NA","",3)))</f>
        <v/>
      </c>
      <c r="I10" s="19" t="s">
        <v>120</v>
      </c>
    </row>
    <row r="11" spans="6:14" x14ac:dyDescent="0.25">
      <c r="F11" s="55" t="s">
        <v>121</v>
      </c>
      <c r="G11" s="20" t="str">
        <f>'Risk Assessment'!AM10</f>
        <v>NA</v>
      </c>
      <c r="H11" s="20" t="str">
        <f t="shared" si="0"/>
        <v/>
      </c>
      <c r="I11" s="19" t="s">
        <v>120</v>
      </c>
    </row>
    <row r="12" spans="6:14" x14ac:dyDescent="0.25">
      <c r="F12" s="52" t="s">
        <v>122</v>
      </c>
      <c r="G12" s="18" t="str">
        <f>'Risk Assessment'!AM11</f>
        <v>Moderate</v>
      </c>
      <c r="H12" s="20">
        <f t="shared" si="0"/>
        <v>2</v>
      </c>
      <c r="I12" s="19" t="s">
        <v>44</v>
      </c>
    </row>
    <row r="13" spans="6:14" x14ac:dyDescent="0.25">
      <c r="F13" s="52" t="s">
        <v>123</v>
      </c>
      <c r="G13" s="18" t="str">
        <f>'Risk Assessment'!AM12</f>
        <v>Moderate</v>
      </c>
      <c r="H13" s="20">
        <f t="shared" si="0"/>
        <v>2</v>
      </c>
      <c r="I13" s="19" t="s">
        <v>44</v>
      </c>
    </row>
    <row r="14" spans="6:14" x14ac:dyDescent="0.25">
      <c r="F14" s="52" t="s">
        <v>124</v>
      </c>
      <c r="G14" s="18" t="str">
        <f>'Risk Assessment'!AM13</f>
        <v>High</v>
      </c>
      <c r="H14" s="20">
        <f t="shared" si="0"/>
        <v>3</v>
      </c>
      <c r="I14" s="19" t="s">
        <v>44</v>
      </c>
    </row>
    <row r="15" spans="6:14" x14ac:dyDescent="0.25">
      <c r="F15" s="52" t="s">
        <v>125</v>
      </c>
      <c r="G15" s="18" t="str">
        <f>'Risk Assessment'!AM14</f>
        <v>High</v>
      </c>
      <c r="H15" s="20">
        <f t="shared" si="0"/>
        <v>3</v>
      </c>
      <c r="I15" s="19" t="s">
        <v>44</v>
      </c>
    </row>
    <row r="16" spans="6:14" x14ac:dyDescent="0.25">
      <c r="F16" s="52" t="s">
        <v>126</v>
      </c>
      <c r="G16" s="18" t="str">
        <f>'Risk Assessment'!AM15</f>
        <v>High</v>
      </c>
      <c r="H16" s="20">
        <f t="shared" si="0"/>
        <v>3</v>
      </c>
      <c r="I16" s="19" t="s">
        <v>44</v>
      </c>
    </row>
    <row r="17" spans="6:9" x14ac:dyDescent="0.25">
      <c r="F17" s="52" t="s">
        <v>127</v>
      </c>
      <c r="G17" s="18" t="str">
        <f>'Risk Assessment'!AM16</f>
        <v>High</v>
      </c>
      <c r="H17" s="20">
        <f t="shared" si="0"/>
        <v>3</v>
      </c>
      <c r="I17" s="19" t="s">
        <v>44</v>
      </c>
    </row>
    <row r="18" spans="6:9" x14ac:dyDescent="0.25">
      <c r="F18" s="52" t="s">
        <v>128</v>
      </c>
      <c r="G18" s="18" t="str">
        <f>'Risk Assessment'!AM17</f>
        <v>High</v>
      </c>
      <c r="H18" s="20">
        <f t="shared" si="0"/>
        <v>3</v>
      </c>
      <c r="I18" s="19" t="s">
        <v>44</v>
      </c>
    </row>
    <row r="19" spans="6:9" x14ac:dyDescent="0.25">
      <c r="F19" s="52" t="s">
        <v>129</v>
      </c>
      <c r="G19" s="18" t="str">
        <f>'Risk Assessment'!AM18</f>
        <v>High</v>
      </c>
      <c r="H19" s="20">
        <f t="shared" si="0"/>
        <v>3</v>
      </c>
      <c r="I19" s="19" t="s">
        <v>44</v>
      </c>
    </row>
    <row r="20" spans="6:9" x14ac:dyDescent="0.25">
      <c r="F20" s="52" t="s">
        <v>130</v>
      </c>
      <c r="G20" s="18" t="str">
        <f>'Risk Assessment'!AM19</f>
        <v>High</v>
      </c>
      <c r="H20" s="20">
        <f t="shared" si="0"/>
        <v>3</v>
      </c>
      <c r="I20" s="19" t="s">
        <v>44</v>
      </c>
    </row>
    <row r="21" spans="6:9" x14ac:dyDescent="0.25">
      <c r="F21" s="52" t="s">
        <v>131</v>
      </c>
      <c r="G21" s="18" t="str">
        <f>'Risk Assessment'!AM20</f>
        <v>High</v>
      </c>
      <c r="H21" s="20">
        <f t="shared" si="0"/>
        <v>3</v>
      </c>
      <c r="I21" s="19" t="s">
        <v>44</v>
      </c>
    </row>
    <row r="22" spans="6:9" x14ac:dyDescent="0.25">
      <c r="F22" s="52" t="s">
        <v>132</v>
      </c>
      <c r="G22" s="18" t="str">
        <f>'Risk Assessment'!AM21</f>
        <v>High</v>
      </c>
      <c r="H22" s="20">
        <f t="shared" si="0"/>
        <v>3</v>
      </c>
      <c r="I22" s="19" t="s">
        <v>44</v>
      </c>
    </row>
    <row r="23" spans="6:9" x14ac:dyDescent="0.25">
      <c r="F23" s="52" t="s">
        <v>133</v>
      </c>
      <c r="G23" s="18" t="str">
        <f>'Risk Assessment'!AM22</f>
        <v>High</v>
      </c>
      <c r="H23" s="20">
        <f t="shared" si="0"/>
        <v>3</v>
      </c>
      <c r="I23" s="19" t="s">
        <v>44</v>
      </c>
    </row>
    <row r="24" spans="6:9" x14ac:dyDescent="0.25">
      <c r="F24" s="52" t="s">
        <v>134</v>
      </c>
      <c r="G24" s="18" t="str">
        <f>'Risk Assessment'!AM23</f>
        <v>High</v>
      </c>
      <c r="H24" s="20">
        <f t="shared" si="0"/>
        <v>3</v>
      </c>
      <c r="I24" s="19" t="s">
        <v>44</v>
      </c>
    </row>
    <row r="25" spans="6:9" ht="15.75" thickBot="1" x14ac:dyDescent="0.3">
      <c r="F25" s="61" t="s">
        <v>135</v>
      </c>
      <c r="G25" s="56" t="str">
        <f>'Risk Assessment'!AM24</f>
        <v>High</v>
      </c>
      <c r="H25" s="20">
        <f t="shared" si="0"/>
        <v>3</v>
      </c>
      <c r="I25" s="57" t="s">
        <v>44</v>
      </c>
    </row>
    <row r="26" spans="6:9" ht="16.5" thickBot="1" x14ac:dyDescent="0.3">
      <c r="F26" s="65" t="s">
        <v>136</v>
      </c>
      <c r="G26" s="66" t="str">
        <f>'Risk Assessment'!AM25</f>
        <v>Moderate</v>
      </c>
      <c r="H26" s="66"/>
      <c r="I26" s="67" t="s">
        <v>44</v>
      </c>
    </row>
    <row r="27" spans="6:9" x14ac:dyDescent="0.25">
      <c r="F27" s="55" t="s">
        <v>137</v>
      </c>
      <c r="G27" s="20" t="str">
        <f>'Risk Assessment'!AM26</f>
        <v>Moderate</v>
      </c>
      <c r="H27" s="20">
        <f t="shared" ref="H27:H40" si="1">IF(G27="low",1,IF(G27="Moderate",2,IF(G27="NA","",3)))</f>
        <v>2</v>
      </c>
      <c r="I27" s="21" t="s">
        <v>44</v>
      </c>
    </row>
    <row r="28" spans="6:9" x14ac:dyDescent="0.25">
      <c r="F28" s="52" t="s">
        <v>138</v>
      </c>
      <c r="G28" s="18" t="str">
        <f>'Risk Assessment'!AM27</f>
        <v>Low</v>
      </c>
      <c r="H28" s="20">
        <f t="shared" si="1"/>
        <v>1</v>
      </c>
      <c r="I28" s="19" t="s">
        <v>44</v>
      </c>
    </row>
    <row r="29" spans="6:9" x14ac:dyDescent="0.25">
      <c r="F29" s="52" t="s">
        <v>139</v>
      </c>
      <c r="G29" s="18" t="str">
        <f>'Risk Assessment'!AM28</f>
        <v>Low</v>
      </c>
      <c r="H29" s="20">
        <f t="shared" si="1"/>
        <v>1</v>
      </c>
      <c r="I29" s="19" t="s">
        <v>44</v>
      </c>
    </row>
    <row r="30" spans="6:9" x14ac:dyDescent="0.25">
      <c r="F30" s="52" t="s">
        <v>140</v>
      </c>
      <c r="G30" s="18" t="str">
        <f>'Risk Assessment'!AM29</f>
        <v>Moderate</v>
      </c>
      <c r="H30" s="20">
        <f t="shared" si="1"/>
        <v>2</v>
      </c>
      <c r="I30" s="19" t="s">
        <v>44</v>
      </c>
    </row>
    <row r="31" spans="6:9" x14ac:dyDescent="0.25">
      <c r="F31" s="52" t="s">
        <v>141</v>
      </c>
      <c r="G31" s="18" t="str">
        <f>'Risk Assessment'!AM30</f>
        <v>Moderate</v>
      </c>
      <c r="H31" s="20">
        <f t="shared" si="1"/>
        <v>2</v>
      </c>
      <c r="I31" s="19" t="s">
        <v>44</v>
      </c>
    </row>
    <row r="32" spans="6:9" x14ac:dyDescent="0.25">
      <c r="F32" s="52" t="s">
        <v>142</v>
      </c>
      <c r="G32" s="18" t="str">
        <f>'Risk Assessment'!AM31</f>
        <v>Moderate</v>
      </c>
      <c r="H32" s="20">
        <f t="shared" si="1"/>
        <v>2</v>
      </c>
      <c r="I32" s="19" t="s">
        <v>44</v>
      </c>
    </row>
    <row r="33" spans="6:9" x14ac:dyDescent="0.25">
      <c r="F33" s="52" t="s">
        <v>143</v>
      </c>
      <c r="G33" s="18" t="str">
        <f>'Risk Assessment'!AM32</f>
        <v>Low</v>
      </c>
      <c r="H33" s="20">
        <f t="shared" si="1"/>
        <v>1</v>
      </c>
      <c r="I33" s="19" t="s">
        <v>44</v>
      </c>
    </row>
    <row r="34" spans="6:9" x14ac:dyDescent="0.25">
      <c r="F34" s="52" t="s">
        <v>144</v>
      </c>
      <c r="G34" s="18" t="str">
        <f>'Risk Assessment'!AM33</f>
        <v>Moderate</v>
      </c>
      <c r="H34" s="20">
        <f t="shared" si="1"/>
        <v>2</v>
      </c>
      <c r="I34" s="19" t="s">
        <v>44</v>
      </c>
    </row>
    <row r="35" spans="6:9" x14ac:dyDescent="0.25">
      <c r="F35" s="52" t="s">
        <v>145</v>
      </c>
      <c r="G35" s="18" t="str">
        <f>'Risk Assessment'!AM34</f>
        <v>Moderate</v>
      </c>
      <c r="H35" s="20">
        <f t="shared" si="1"/>
        <v>2</v>
      </c>
      <c r="I35" s="19" t="s">
        <v>44</v>
      </c>
    </row>
    <row r="36" spans="6:9" x14ac:dyDescent="0.25">
      <c r="F36" s="52" t="s">
        <v>146</v>
      </c>
      <c r="G36" s="18" t="str">
        <f>'Risk Assessment'!AM35</f>
        <v>Moderate</v>
      </c>
      <c r="H36" s="20">
        <f t="shared" si="1"/>
        <v>2</v>
      </c>
      <c r="I36" s="19" t="s">
        <v>44</v>
      </c>
    </row>
    <row r="37" spans="6:9" x14ac:dyDescent="0.25">
      <c r="F37" s="52" t="s">
        <v>147</v>
      </c>
      <c r="G37" s="18" t="str">
        <f>'Risk Assessment'!AM36</f>
        <v>Moderate</v>
      </c>
      <c r="H37" s="20">
        <f t="shared" si="1"/>
        <v>2</v>
      </c>
      <c r="I37" s="19" t="s">
        <v>44</v>
      </c>
    </row>
    <row r="38" spans="6:9" x14ac:dyDescent="0.25">
      <c r="F38" s="52" t="s">
        <v>148</v>
      </c>
      <c r="G38" s="18" t="str">
        <f>'Risk Assessment'!AM37</f>
        <v>Moderate</v>
      </c>
      <c r="H38" s="20">
        <f t="shared" si="1"/>
        <v>2</v>
      </c>
      <c r="I38" s="19" t="s">
        <v>44</v>
      </c>
    </row>
    <row r="39" spans="6:9" x14ac:dyDescent="0.25">
      <c r="F39" s="52" t="s">
        <v>149</v>
      </c>
      <c r="G39" s="18" t="str">
        <f>'Risk Assessment'!AM38</f>
        <v>Moderate</v>
      </c>
      <c r="H39" s="20">
        <f t="shared" si="1"/>
        <v>2</v>
      </c>
      <c r="I39" s="19" t="s">
        <v>44</v>
      </c>
    </row>
    <row r="40" spans="6:9" ht="15.75" thickBot="1" x14ac:dyDescent="0.3">
      <c r="F40" s="61" t="s">
        <v>135</v>
      </c>
      <c r="G40" s="56" t="str">
        <f>'Risk Assessment'!AM39</f>
        <v>Moderate</v>
      </c>
      <c r="H40" s="20">
        <f t="shared" si="1"/>
        <v>2</v>
      </c>
      <c r="I40" s="63" t="s">
        <v>44</v>
      </c>
    </row>
    <row r="41" spans="6:9" ht="16.5" thickBot="1" x14ac:dyDescent="0.3">
      <c r="F41" s="65" t="s">
        <v>150</v>
      </c>
      <c r="G41" s="66" t="str">
        <f>'Risk Assessment'!AM40</f>
        <v>Moderate</v>
      </c>
      <c r="H41" s="66"/>
      <c r="I41" s="67" t="s">
        <v>44</v>
      </c>
    </row>
    <row r="42" spans="6:9" x14ac:dyDescent="0.25">
      <c r="F42" s="64" t="s">
        <v>151</v>
      </c>
      <c r="G42" s="62" t="str">
        <f>'Risk Assessment'!AM41</f>
        <v>Moderate</v>
      </c>
      <c r="H42" s="20">
        <f t="shared" ref="H42:H43" si="2">IF(G42="low",1,IF(G42="Moderate",2,IF(G42="NA","",3)))</f>
        <v>2</v>
      </c>
      <c r="I42" s="21" t="s">
        <v>44</v>
      </c>
    </row>
    <row r="43" spans="6:9" ht="15.75" thickBot="1" x14ac:dyDescent="0.3">
      <c r="F43" s="61" t="s">
        <v>152</v>
      </c>
      <c r="G43" s="56" t="str">
        <f>'Risk Assessment'!AM42</f>
        <v>Moderate</v>
      </c>
      <c r="H43" s="20">
        <f t="shared" si="2"/>
        <v>2</v>
      </c>
      <c r="I43" s="63" t="s">
        <v>44</v>
      </c>
    </row>
    <row r="44" spans="6:9" ht="18" thickBot="1" x14ac:dyDescent="0.35">
      <c r="F44" s="68" t="s">
        <v>39</v>
      </c>
      <c r="G44" s="69" t="str">
        <f>IF(H44&gt;2.49,"High",IF(H44&lt;1.5,"Low","Moderate"))</f>
        <v>Moderate</v>
      </c>
      <c r="H44" s="69">
        <f>AVERAGE(H42:H43,H27:H40,H9:H25)</f>
        <v>2.3225806451612905</v>
      </c>
      <c r="I44" s="70" t="s">
        <v>44</v>
      </c>
    </row>
    <row r="45" spans="6:9" ht="15.75" thickBot="1" x14ac:dyDescent="0.3"/>
    <row r="46" spans="6:9" ht="15.75" thickBot="1" x14ac:dyDescent="0.3">
      <c r="F46" s="191" t="s">
        <v>153</v>
      </c>
      <c r="G46" s="192"/>
      <c r="H46" s="192"/>
      <c r="I46" s="193"/>
    </row>
    <row r="47" spans="6:9" x14ac:dyDescent="0.25">
      <c r="F47" s="182" t="s">
        <v>224</v>
      </c>
      <c r="G47" s="183"/>
      <c r="H47" s="183"/>
      <c r="I47" s="184"/>
    </row>
    <row r="48" spans="6:9" x14ac:dyDescent="0.25">
      <c r="F48" s="185"/>
      <c r="G48" s="186"/>
      <c r="H48" s="186"/>
      <c r="I48" s="187"/>
    </row>
    <row r="49" spans="6:9" x14ac:dyDescent="0.25">
      <c r="F49" s="185"/>
      <c r="G49" s="186"/>
      <c r="H49" s="186"/>
      <c r="I49" s="187"/>
    </row>
    <row r="50" spans="6:9" x14ac:dyDescent="0.25">
      <c r="F50" s="185"/>
      <c r="G50" s="186"/>
      <c r="H50" s="186"/>
      <c r="I50" s="187"/>
    </row>
    <row r="51" spans="6:9" ht="15.75" thickBot="1" x14ac:dyDescent="0.3">
      <c r="F51" s="188"/>
      <c r="G51" s="189"/>
      <c r="H51" s="189"/>
      <c r="I51" s="190"/>
    </row>
  </sheetData>
  <sheetProtection algorithmName="SHA-512" hashValue="FaffzIDGUqEWmjtJ5RGawOSCUmOTqRRU9dKIiI9Ju2ePRE/7Wd0esNLOds3r8riyw3fX9J7yETp3iKqvhIbRdA==" saltValue="/gFZ/RYxOJYSc3tQHJmzmQ==" spinCount="100000" sheet="1" objects="1" scenarios="1" formatColumns="0" formatRows="0" selectLockedCells="1"/>
  <mergeCells count="6">
    <mergeCell ref="F2:I2"/>
    <mergeCell ref="F3:I3"/>
    <mergeCell ref="F4:I4"/>
    <mergeCell ref="F5:I5"/>
    <mergeCell ref="F47:I51"/>
    <mergeCell ref="F46:I46"/>
  </mergeCells>
  <conditionalFormatting sqref="G8:H44">
    <cfRule type="containsText" dxfId="42" priority="7" stopIfTrue="1" operator="containsText" text="moderate">
      <formula>NOT(ISERROR(SEARCH("moderate",G8)))</formula>
    </cfRule>
    <cfRule type="containsText" dxfId="41" priority="8" stopIfTrue="1" operator="containsText" text="Low">
      <formula>NOT(ISERROR(SEARCH("Low",G8)))</formula>
    </cfRule>
    <cfRule type="containsText" dxfId="40" priority="9" stopIfTrue="1" operator="containsText" text="high">
      <formula>NOT(ISERROR(SEARCH("high",G8)))</formula>
    </cfRule>
  </conditionalFormatting>
  <conditionalFormatting sqref="I8:I44">
    <cfRule type="cellIs" dxfId="39" priority="1" stopIfTrue="1" operator="equal">
      <formula>"NA"</formula>
    </cfRule>
    <cfRule type="containsText" dxfId="38" priority="2" stopIfTrue="1" operator="containsText" text="stable">
      <formula>NOT(ISERROR(SEARCH("stable",I8)))</formula>
    </cfRule>
    <cfRule type="containsText" dxfId="37" priority="3" stopIfTrue="1" operator="containsText" text="decreasing">
      <formula>NOT(ISERROR(SEARCH("decreasing",I8)))</formula>
    </cfRule>
    <cfRule type="containsText" dxfId="36" priority="4" stopIfTrue="1" operator="containsText" text="increasing">
      <formula>NOT(ISERROR(SEARCH("increasing",I8)))</formula>
    </cfRule>
  </conditionalFormatting>
  <dataValidations count="1">
    <dataValidation type="list" allowBlank="1" showInputMessage="1" showErrorMessage="1" sqref="I8:I44" xr:uid="{B28D8B35-3727-4B35-B65A-226E6970096C}">
      <formula1>"Increasing,Stable,Decreasing,NA"</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8F274-B7F1-44F6-B7BF-FE935ABFEA42}">
  <sheetPr>
    <pageSetUpPr fitToPage="1"/>
  </sheetPr>
  <dimension ref="A1:AN55"/>
  <sheetViews>
    <sheetView zoomScale="80" zoomScaleNormal="80" zoomScaleSheetLayoutView="40" workbookViewId="0">
      <pane xSplit="2" ySplit="6" topLeftCell="C22" activePane="bottomRight" state="frozen"/>
      <selection activeCell="I14" sqref="I14"/>
      <selection pane="topRight" activeCell="I14" sqref="I14"/>
      <selection pane="bottomLeft" activeCell="I14" sqref="I14"/>
      <selection pane="bottomRight" activeCell="R40" sqref="R40"/>
    </sheetView>
  </sheetViews>
  <sheetFormatPr defaultRowHeight="15" x14ac:dyDescent="0.2"/>
  <cols>
    <col min="1" max="2" width="44" style="16" customWidth="1"/>
    <col min="3" max="3" width="16" style="16" customWidth="1"/>
    <col min="4" max="4" width="18.140625" style="86" hidden="1" customWidth="1"/>
    <col min="5" max="5" width="12.7109375" style="16" customWidth="1"/>
    <col min="6" max="6" width="12.7109375" style="86" hidden="1" customWidth="1"/>
    <col min="7" max="7" width="12.7109375" style="16" customWidth="1"/>
    <col min="8" max="8" width="12.7109375" style="86" hidden="1" customWidth="1"/>
    <col min="9" max="9" width="12.42578125" style="16" bestFit="1" customWidth="1"/>
    <col min="10" max="10" width="12.42578125" style="86" hidden="1" customWidth="1"/>
    <col min="11" max="11" width="18.42578125" style="16" customWidth="1"/>
    <col min="12" max="12" width="20" style="86" hidden="1" customWidth="1"/>
    <col min="13" max="13" width="12.7109375" style="16" customWidth="1"/>
    <col min="14" max="14" width="20" style="86" hidden="1" customWidth="1"/>
    <col min="15" max="15" width="12.85546875" style="16" customWidth="1"/>
    <col min="16" max="16" width="20" style="86" hidden="1" customWidth="1"/>
    <col min="17" max="17" width="16.42578125" style="88" hidden="1" customWidth="1"/>
    <col min="18" max="18" width="15.28515625" style="16" customWidth="1"/>
    <col min="19" max="19" width="12.28515625" style="16" customWidth="1"/>
    <col min="20" max="20" width="20" style="86" hidden="1" customWidth="1"/>
    <col min="21" max="21" width="12.7109375" style="16" customWidth="1"/>
    <col min="22" max="22" width="20" style="86" hidden="1" customWidth="1"/>
    <col min="23" max="23" width="13.85546875" style="88" hidden="1" customWidth="1"/>
    <col min="24" max="24" width="14.5703125" style="16" bestFit="1" customWidth="1"/>
    <col min="25" max="25" width="14.42578125" style="16" customWidth="1"/>
    <col min="26" max="26" width="20" style="86" hidden="1" customWidth="1"/>
    <col min="27" max="27" width="13.140625" style="16" customWidth="1"/>
    <col min="28" max="28" width="20" style="86" hidden="1" customWidth="1"/>
    <col min="29" max="29" width="17.42578125" style="16" customWidth="1"/>
    <col min="30" max="30" width="22.5703125" style="86" hidden="1" customWidth="1"/>
    <col min="31" max="31" width="16.7109375" style="16" customWidth="1"/>
    <col min="32" max="32" width="20" style="86" hidden="1" customWidth="1"/>
    <col min="33" max="33" width="16.5703125" style="16" customWidth="1"/>
    <col min="34" max="35" width="20" style="86" hidden="1" customWidth="1"/>
    <col min="36" max="36" width="16" style="16" customWidth="1"/>
    <col min="37" max="37" width="19.28515625" style="86" hidden="1" customWidth="1"/>
    <col min="38" max="38" width="20" style="16" customWidth="1"/>
    <col min="39" max="39" width="15" style="23" customWidth="1"/>
    <col min="40" max="40" width="64.42578125" style="16" customWidth="1"/>
    <col min="41" max="16384" width="9.140625" style="16"/>
  </cols>
  <sheetData>
    <row r="1" spans="1:39" ht="15.75" x14ac:dyDescent="0.2">
      <c r="B1" s="29" t="str">
        <f>Instructions!C1</f>
        <v>ENTER BANK NAME HERE</v>
      </c>
      <c r="C1" s="27"/>
      <c r="D1" s="82"/>
      <c r="E1" s="27"/>
      <c r="F1" s="82"/>
      <c r="G1" s="27"/>
      <c r="H1" s="82"/>
      <c r="I1" s="27"/>
      <c r="J1" s="82"/>
      <c r="K1" s="27"/>
      <c r="L1" s="83"/>
      <c r="M1" s="12"/>
      <c r="N1" s="83"/>
      <c r="O1" s="12"/>
      <c r="P1" s="83"/>
      <c r="Q1" s="83"/>
      <c r="R1" s="12"/>
      <c r="S1" s="12"/>
      <c r="T1" s="83"/>
      <c r="U1" s="12"/>
      <c r="V1" s="83"/>
      <c r="W1" s="83"/>
      <c r="X1" s="12"/>
      <c r="Y1" s="12"/>
      <c r="Z1" s="83"/>
      <c r="AA1" s="12"/>
      <c r="AB1" s="83"/>
      <c r="AC1" s="12"/>
      <c r="AD1" s="83"/>
      <c r="AE1" s="12"/>
      <c r="AF1" s="83"/>
      <c r="AG1" s="12"/>
      <c r="AH1" s="83"/>
      <c r="AI1" s="83"/>
      <c r="AJ1" s="12"/>
      <c r="AK1" s="83"/>
      <c r="AL1" s="12"/>
      <c r="AM1" s="50"/>
    </row>
    <row r="2" spans="1:39" ht="15.75" x14ac:dyDescent="0.2">
      <c r="B2" s="29" t="str">
        <f>Instructions!C2</f>
        <v>COMPLIANCE RISK ASSESSMENT</v>
      </c>
      <c r="C2" s="12"/>
      <c r="D2" s="83"/>
      <c r="E2" s="12"/>
      <c r="F2" s="83"/>
      <c r="G2" s="12"/>
      <c r="H2" s="83"/>
      <c r="I2" s="12"/>
      <c r="J2" s="83"/>
      <c r="K2" s="12"/>
      <c r="L2" s="83"/>
      <c r="M2" s="12"/>
      <c r="N2" s="83"/>
      <c r="O2" s="12"/>
      <c r="P2" s="83"/>
      <c r="Q2" s="83"/>
      <c r="R2" s="12"/>
      <c r="S2" s="12"/>
      <c r="T2" s="83"/>
      <c r="U2" s="12"/>
      <c r="V2" s="83"/>
      <c r="W2" s="83"/>
      <c r="X2" s="12"/>
      <c r="Y2" s="12"/>
      <c r="Z2" s="83"/>
      <c r="AA2" s="12"/>
      <c r="AB2" s="83"/>
      <c r="AC2" s="12"/>
      <c r="AD2" s="83"/>
      <c r="AE2" s="12"/>
      <c r="AF2" s="83"/>
      <c r="AG2" s="12"/>
      <c r="AH2" s="83"/>
      <c r="AI2" s="83"/>
      <c r="AJ2" s="12"/>
      <c r="AK2" s="83"/>
      <c r="AL2" s="12"/>
      <c r="AM2" s="50"/>
    </row>
    <row r="3" spans="1:39" ht="16.5" thickBot="1" x14ac:dyDescent="0.25">
      <c r="B3" s="30">
        <f>Instructions!C4</f>
        <v>46022</v>
      </c>
      <c r="C3" s="28"/>
      <c r="D3" s="84"/>
      <c r="E3" s="28"/>
      <c r="F3" s="84"/>
      <c r="G3" s="28"/>
      <c r="H3" s="84"/>
      <c r="I3" s="28"/>
      <c r="J3" s="84"/>
      <c r="K3" s="28"/>
      <c r="L3" s="87"/>
      <c r="M3" s="22"/>
      <c r="N3" s="87"/>
      <c r="O3" s="22"/>
      <c r="P3" s="87"/>
      <c r="Q3" s="87"/>
      <c r="R3" s="22"/>
      <c r="S3" s="22"/>
      <c r="T3" s="87"/>
      <c r="U3" s="22"/>
      <c r="V3" s="87"/>
      <c r="W3" s="87"/>
      <c r="X3" s="22"/>
      <c r="Y3" s="22"/>
      <c r="Z3" s="87"/>
      <c r="AA3" s="22"/>
      <c r="AB3" s="87"/>
      <c r="AC3" s="22"/>
      <c r="AD3" s="87"/>
      <c r="AE3" s="22"/>
      <c r="AF3" s="87"/>
      <c r="AG3" s="22"/>
      <c r="AH3" s="87"/>
      <c r="AI3" s="87"/>
      <c r="AJ3" s="22"/>
      <c r="AK3" s="87"/>
      <c r="AL3" s="22"/>
      <c r="AM3" s="51"/>
    </row>
    <row r="4" spans="1:39" ht="23.25" customHeight="1" thickBot="1" x14ac:dyDescent="0.25">
      <c r="A4" s="103"/>
      <c r="B4" s="103"/>
      <c r="C4" s="194" t="s">
        <v>51</v>
      </c>
      <c r="D4" s="195"/>
      <c r="E4" s="195"/>
      <c r="F4" s="195"/>
      <c r="G4" s="195"/>
      <c r="H4" s="195"/>
      <c r="I4" s="195"/>
      <c r="J4" s="195"/>
      <c r="K4" s="195"/>
      <c r="L4" s="195"/>
      <c r="M4" s="195"/>
      <c r="N4" s="195"/>
      <c r="O4" s="195"/>
      <c r="P4" s="195"/>
      <c r="Q4" s="195"/>
      <c r="R4" s="195"/>
      <c r="S4" s="195"/>
      <c r="T4" s="195"/>
      <c r="U4" s="195"/>
      <c r="V4" s="195"/>
      <c r="W4" s="195"/>
      <c r="X4" s="196"/>
      <c r="Y4" s="5"/>
      <c r="Z4" s="104"/>
      <c r="AA4" s="104"/>
      <c r="AB4" s="104"/>
      <c r="AC4" s="104"/>
      <c r="AD4" s="104"/>
      <c r="AE4" s="104"/>
      <c r="AF4" s="104"/>
      <c r="AG4" s="104"/>
      <c r="AH4" s="104"/>
      <c r="AI4" s="104"/>
      <c r="AJ4" s="104"/>
      <c r="AK4" s="5"/>
      <c r="AL4" s="5"/>
      <c r="AM4" s="41"/>
    </row>
    <row r="5" spans="1:39" ht="30.75" customHeight="1" thickBot="1" x14ac:dyDescent="0.25">
      <c r="A5" s="5"/>
      <c r="B5" s="5"/>
      <c r="C5" s="197" t="s">
        <v>154</v>
      </c>
      <c r="D5" s="198"/>
      <c r="E5" s="198"/>
      <c r="F5" s="198"/>
      <c r="G5" s="198"/>
      <c r="H5" s="198"/>
      <c r="I5" s="198"/>
      <c r="J5" s="198"/>
      <c r="K5" s="198"/>
      <c r="L5" s="198"/>
      <c r="M5" s="198"/>
      <c r="N5" s="198"/>
      <c r="O5" s="198"/>
      <c r="P5" s="198"/>
      <c r="Q5" s="198"/>
      <c r="R5" s="198"/>
      <c r="S5" s="199" t="s">
        <v>155</v>
      </c>
      <c r="T5" s="200"/>
      <c r="U5" s="200"/>
      <c r="V5" s="200"/>
      <c r="W5" s="200"/>
      <c r="X5" s="201"/>
      <c r="Y5" s="202" t="s">
        <v>91</v>
      </c>
      <c r="Z5" s="203"/>
      <c r="AA5" s="203"/>
      <c r="AB5" s="203"/>
      <c r="AC5" s="203"/>
      <c r="AD5" s="203"/>
      <c r="AE5" s="203"/>
      <c r="AF5" s="203"/>
      <c r="AG5" s="203"/>
      <c r="AH5" s="203"/>
      <c r="AI5" s="203"/>
      <c r="AJ5" s="204"/>
      <c r="AK5" s="205" t="s">
        <v>156</v>
      </c>
      <c r="AL5" s="206"/>
      <c r="AM5" s="41"/>
    </row>
    <row r="6" spans="1:39" ht="75.75" thickBot="1" x14ac:dyDescent="0.25">
      <c r="A6" s="105" t="s">
        <v>157</v>
      </c>
      <c r="B6" s="106" t="s">
        <v>158</v>
      </c>
      <c r="C6" s="107" t="s">
        <v>159</v>
      </c>
      <c r="D6" s="108" t="s">
        <v>160</v>
      </c>
      <c r="E6" s="107" t="s">
        <v>59</v>
      </c>
      <c r="F6" s="108" t="s">
        <v>161</v>
      </c>
      <c r="G6" s="107" t="s">
        <v>63</v>
      </c>
      <c r="H6" s="108" t="s">
        <v>162</v>
      </c>
      <c r="I6" s="107" t="s">
        <v>67</v>
      </c>
      <c r="J6" s="108" t="s">
        <v>163</v>
      </c>
      <c r="K6" s="107" t="s">
        <v>71</v>
      </c>
      <c r="L6" s="108" t="s">
        <v>164</v>
      </c>
      <c r="M6" s="107" t="s">
        <v>75</v>
      </c>
      <c r="N6" s="108" t="s">
        <v>165</v>
      </c>
      <c r="O6" s="107" t="s">
        <v>166</v>
      </c>
      <c r="P6" s="108" t="s">
        <v>167</v>
      </c>
      <c r="Q6" s="109" t="s">
        <v>168</v>
      </c>
      <c r="R6" s="107" t="s">
        <v>169</v>
      </c>
      <c r="S6" s="110" t="s">
        <v>170</v>
      </c>
      <c r="T6" s="108" t="s">
        <v>171</v>
      </c>
      <c r="U6" s="110" t="s">
        <v>172</v>
      </c>
      <c r="V6" s="108" t="s">
        <v>173</v>
      </c>
      <c r="W6" s="109" t="s">
        <v>174</v>
      </c>
      <c r="X6" s="110" t="s">
        <v>175</v>
      </c>
      <c r="Y6" s="111" t="s">
        <v>95</v>
      </c>
      <c r="Z6" s="108" t="s">
        <v>176</v>
      </c>
      <c r="AA6" s="111" t="s">
        <v>177</v>
      </c>
      <c r="AB6" s="108" t="s">
        <v>178</v>
      </c>
      <c r="AC6" s="111" t="s">
        <v>179</v>
      </c>
      <c r="AD6" s="108" t="s">
        <v>180</v>
      </c>
      <c r="AE6" s="111" t="s">
        <v>181</v>
      </c>
      <c r="AF6" s="108" t="s">
        <v>182</v>
      </c>
      <c r="AG6" s="111" t="s">
        <v>183</v>
      </c>
      <c r="AH6" s="108" t="s">
        <v>184</v>
      </c>
      <c r="AI6" s="109" t="s">
        <v>185</v>
      </c>
      <c r="AJ6" s="112" t="s">
        <v>186</v>
      </c>
      <c r="AK6" s="108" t="s">
        <v>187</v>
      </c>
      <c r="AL6" s="113" t="s">
        <v>188</v>
      </c>
      <c r="AM6" s="114" t="s">
        <v>189</v>
      </c>
    </row>
    <row r="7" spans="1:39" s="127" customFormat="1" ht="19.5" thickBot="1" x14ac:dyDescent="0.25">
      <c r="A7" s="121" t="s">
        <v>119</v>
      </c>
      <c r="B7" s="122"/>
      <c r="C7" s="122"/>
      <c r="D7" s="123"/>
      <c r="E7" s="123"/>
      <c r="F7" s="123"/>
      <c r="G7" s="123"/>
      <c r="H7" s="123"/>
      <c r="I7" s="123"/>
      <c r="J7" s="123"/>
      <c r="K7" s="123"/>
      <c r="L7" s="123"/>
      <c r="M7" s="123"/>
      <c r="N7" s="123"/>
      <c r="O7" s="123"/>
      <c r="P7" s="123"/>
      <c r="Q7" s="124">
        <f t="array" ref="Q7">AVERAGE(IF(ISNUMBER(Q8:Q24),Q8:Q24))</f>
        <v>1.3825396825396823</v>
      </c>
      <c r="R7" s="125" t="str">
        <f>IF(Q7&gt;2.49,"High",IF(Q7&lt;1.5,"Low","Moderate"))</f>
        <v>Low</v>
      </c>
      <c r="S7" s="123"/>
      <c r="T7" s="123"/>
      <c r="U7" s="123"/>
      <c r="V7" s="123"/>
      <c r="W7" s="124">
        <f>AVERAGE(W8:W24)</f>
        <v>2.6333333333333333</v>
      </c>
      <c r="X7" s="125" t="str">
        <f>IF(W7&gt;2.49,"High",IF(W7&lt;1.5,"Low","Moderate"))</f>
        <v>High</v>
      </c>
      <c r="Y7" s="123"/>
      <c r="Z7" s="123"/>
      <c r="AA7" s="123"/>
      <c r="AB7" s="123"/>
      <c r="AC7" s="123"/>
      <c r="AD7" s="123"/>
      <c r="AE7" s="123"/>
      <c r="AF7" s="123"/>
      <c r="AG7" s="123"/>
      <c r="AH7" s="123"/>
      <c r="AI7" s="124">
        <f>AVERAGE(AI8:AI24)</f>
        <v>1</v>
      </c>
      <c r="AJ7" s="126" t="str">
        <f>IF(AI7&gt;2.49,"Strong",IF(AI7&lt;1.5,"Weak","Adequate"))</f>
        <v>Weak</v>
      </c>
      <c r="AK7" s="124">
        <f>AVERAGE(AK8:AK24)</f>
        <v>3.6603174603174597</v>
      </c>
      <c r="AL7" s="125" t="str">
        <f>IF(AK7&gt;5.59,"High",IF(AK7&lt;2.6,"Low","Moderate"))</f>
        <v>Moderate</v>
      </c>
      <c r="AM7" s="125" t="str">
        <f>INDEX(residualrisk,MATCH($AJ7,Controls,0),MATCH($AL7,InherentRisk,0))</f>
        <v>High</v>
      </c>
    </row>
    <row r="8" spans="1:39" ht="30" x14ac:dyDescent="0.2">
      <c r="A8" s="115" t="s">
        <v>227</v>
      </c>
      <c r="B8" s="10"/>
      <c r="C8" s="14" t="s">
        <v>21</v>
      </c>
      <c r="D8" s="13">
        <f>IF(C8="low",1,IF(C8="Moderate",2,IF(C8="NA","NA",3)))</f>
        <v>1</v>
      </c>
      <c r="E8" s="14" t="s">
        <v>21</v>
      </c>
      <c r="F8" s="13">
        <f t="shared" ref="F8:F24" si="0">IF(E8="low",1,IF(E8="Moderate",2,IF(E8="NA","NA",3)))</f>
        <v>1</v>
      </c>
      <c r="G8" s="14" t="s">
        <v>21</v>
      </c>
      <c r="H8" s="13">
        <f t="shared" ref="H8:H24" si="1">IF(G8="low",1,IF(G8="Moderate",2,IF(G8="NA","NA",3)))</f>
        <v>1</v>
      </c>
      <c r="I8" s="14" t="s">
        <v>21</v>
      </c>
      <c r="J8" s="13">
        <f t="shared" ref="J8:J24" si="2">IF(I8="low",1,IF(I8="Moderate",2,IF(I8="NA","NA",3)))</f>
        <v>1</v>
      </c>
      <c r="K8" s="14" t="s">
        <v>22</v>
      </c>
      <c r="L8" s="13">
        <f t="shared" ref="L8:L24" si="3">IF(K8="low",1,IF(K8="Moderate",2,IF(K8="NA","NA",3)))</f>
        <v>2</v>
      </c>
      <c r="M8" s="14" t="s">
        <v>21</v>
      </c>
      <c r="N8" s="13">
        <f t="shared" ref="N8:N24" si="4">IF(M8="low",1,IF(M8="Moderate",2,IF(M8="NA","NA",3)))</f>
        <v>1</v>
      </c>
      <c r="O8" s="14" t="s">
        <v>120</v>
      </c>
      <c r="P8" s="13" t="str">
        <f t="shared" ref="P8:P24" si="5">IF(O8="low",1,IF(O8="Moderate",2,IF(O8="NA","NA",3)))</f>
        <v>NA</v>
      </c>
      <c r="Q8" s="89">
        <f t="shared" ref="Q8:Q24" si="6">IF(ISERROR(AVERAGE(D8,F8,H8,J8,L8,N8,P8)),"NA",AVERAGE(D8,F8,H8,J8,L8,N8,P8))</f>
        <v>1.1666666666666667</v>
      </c>
      <c r="R8" s="13" t="str">
        <f>IF(Q8="NA","NA",IF(Q8&gt;2.49,"High",IF(Q8&lt;1.5,"Low","Moderate")))</f>
        <v>Low</v>
      </c>
      <c r="S8" s="14" t="s">
        <v>23</v>
      </c>
      <c r="T8" s="13">
        <f t="shared" ref="T8:T24" si="7">IF(S8="low",1,IF(S8="Moderate",2,IF(S8="NA","NA",3)))</f>
        <v>3</v>
      </c>
      <c r="U8" s="14" t="s">
        <v>23</v>
      </c>
      <c r="V8" s="13">
        <f t="shared" ref="V8:V24" si="8">IF(U8="low",1,IF(U8="Moderate",2,IF(U8="NA","NA",3)))</f>
        <v>3</v>
      </c>
      <c r="W8" s="89">
        <f t="shared" ref="W8:W24" si="9">IF(ISERROR(AVERAGE(T8,V8)),"NA",AVERAGE(T8,V8))</f>
        <v>3</v>
      </c>
      <c r="X8" s="13" t="str">
        <f t="shared" ref="X8:X24" si="10">IF(W8="NA","NA",IF(W8&gt;2.49,"High",IF(W8&lt;1.5,"Low","Moderate")))</f>
        <v>High</v>
      </c>
      <c r="Y8" s="9" t="s">
        <v>27</v>
      </c>
      <c r="Z8" s="90">
        <f t="shared" ref="Z8:Z13" si="11">IF(Y8="weak",1,IF(Y8="adequate",2,IF(Y8="NA","NA",3)))</f>
        <v>1</v>
      </c>
      <c r="AA8" s="14" t="s">
        <v>27</v>
      </c>
      <c r="AB8" s="90">
        <f t="shared" ref="AB8:AB13" si="12">IF(AA8="weak",1,IF(AA8="adequate",2,IF(AA8="NA","NA",3)))</f>
        <v>1</v>
      </c>
      <c r="AC8" s="14" t="s">
        <v>27</v>
      </c>
      <c r="AD8" s="90">
        <f t="shared" ref="AD8:AD13" si="13">IF(AC8="weak",1,IF(AC8="adequate",2,IF(AC8="NA","NA",3)))</f>
        <v>1</v>
      </c>
      <c r="AE8" s="14" t="s">
        <v>27</v>
      </c>
      <c r="AF8" s="90">
        <f t="shared" ref="AF8:AF13" si="14">IF(AE8="weak",1,IF(AE8="adequate",2,IF(AE8="NA","NA",3)))</f>
        <v>1</v>
      </c>
      <c r="AG8" s="14" t="s">
        <v>27</v>
      </c>
      <c r="AH8" s="90">
        <f t="shared" ref="AH8:AH24" si="15">IF(AG8="weak",1,IF(AG8="adequate",2,IF(AG8="NA","NA",3)))</f>
        <v>1</v>
      </c>
      <c r="AI8" s="89">
        <f t="shared" ref="AI8:AI24" si="16">IF(ISERROR(AVERAGE(Z8,AB8,AD8,AF8,AH8)),"NA",AVERAGE(Z8,AB8,AD8,AF8,AH8))</f>
        <v>1</v>
      </c>
      <c r="AJ8" s="13" t="str">
        <f t="shared" ref="AJ8:AJ24" si="17">IF(AI8="NA","NA",IF(AI8&gt;2.49,"Strong",IF(AI8&lt;1.5,"Weak","Adequate")))</f>
        <v>Weak</v>
      </c>
      <c r="AK8" s="89">
        <f t="shared" ref="AK8:AK24" si="18">IFERROR(Q8*W8,"NA")</f>
        <v>3.5</v>
      </c>
      <c r="AL8" s="13" t="str">
        <f t="shared" ref="AL8:AL24" si="19">IF(AK8="NA","NA",IF(AK8&gt;5.59,"High",IF(AK8&lt;2.6,"Low","Moderate")))</f>
        <v>Moderate</v>
      </c>
      <c r="AM8" s="20" t="str">
        <f t="shared" ref="AM8:AM24" si="20">IFERROR(INDEX(residualrisk,MATCH($AJ8,Controls,0),MATCH($AL8,InherentRisk,0)),"NA")</f>
        <v>High</v>
      </c>
    </row>
    <row r="9" spans="1:39" ht="45" x14ac:dyDescent="0.2">
      <c r="A9" s="115" t="s">
        <v>228</v>
      </c>
      <c r="B9" s="10" t="s">
        <v>190</v>
      </c>
      <c r="C9" s="14" t="s">
        <v>120</v>
      </c>
      <c r="D9" s="13" t="str">
        <f t="shared" ref="D9:D24" si="21">IF(C9="low",1,IF(C9="Moderate",2,IF(C9="NA","NA",3)))</f>
        <v>NA</v>
      </c>
      <c r="E9" s="14" t="s">
        <v>120</v>
      </c>
      <c r="F9" s="13" t="str">
        <f t="shared" si="0"/>
        <v>NA</v>
      </c>
      <c r="G9" s="14" t="s">
        <v>120</v>
      </c>
      <c r="H9" s="13" t="str">
        <f t="shared" si="1"/>
        <v>NA</v>
      </c>
      <c r="I9" s="14" t="s">
        <v>120</v>
      </c>
      <c r="J9" s="13" t="str">
        <f t="shared" si="2"/>
        <v>NA</v>
      </c>
      <c r="K9" s="14" t="s">
        <v>120</v>
      </c>
      <c r="L9" s="13" t="str">
        <f t="shared" si="3"/>
        <v>NA</v>
      </c>
      <c r="M9" s="14" t="s">
        <v>120</v>
      </c>
      <c r="N9" s="13" t="str">
        <f t="shared" si="4"/>
        <v>NA</v>
      </c>
      <c r="O9" s="14" t="s">
        <v>120</v>
      </c>
      <c r="P9" s="13" t="str">
        <f t="shared" si="5"/>
        <v>NA</v>
      </c>
      <c r="Q9" s="89" t="str">
        <f t="shared" si="6"/>
        <v>NA</v>
      </c>
      <c r="R9" s="13" t="str">
        <f>IF(Q9="NA","NA",IF(Q9&gt;2.49,"High",IF(Q9&lt;1.5,"Low","Moderate")))</f>
        <v>NA</v>
      </c>
      <c r="S9" s="14" t="s">
        <v>120</v>
      </c>
      <c r="T9" s="13" t="str">
        <f t="shared" si="7"/>
        <v>NA</v>
      </c>
      <c r="U9" s="14" t="s">
        <v>120</v>
      </c>
      <c r="V9" s="13" t="str">
        <f t="shared" si="8"/>
        <v>NA</v>
      </c>
      <c r="W9" s="89" t="str">
        <f t="shared" si="9"/>
        <v>NA</v>
      </c>
      <c r="X9" s="13" t="str">
        <f t="shared" si="10"/>
        <v>NA</v>
      </c>
      <c r="Y9" s="9" t="s">
        <v>120</v>
      </c>
      <c r="Z9" s="90" t="str">
        <f t="shared" si="11"/>
        <v>NA</v>
      </c>
      <c r="AA9" s="14" t="s">
        <v>120</v>
      </c>
      <c r="AB9" s="90" t="str">
        <f t="shared" si="12"/>
        <v>NA</v>
      </c>
      <c r="AC9" s="14" t="s">
        <v>120</v>
      </c>
      <c r="AD9" s="90" t="str">
        <f t="shared" si="13"/>
        <v>NA</v>
      </c>
      <c r="AE9" s="14" t="s">
        <v>120</v>
      </c>
      <c r="AF9" s="90" t="str">
        <f t="shared" si="14"/>
        <v>NA</v>
      </c>
      <c r="AG9" s="14" t="s">
        <v>120</v>
      </c>
      <c r="AH9" s="90" t="str">
        <f t="shared" si="15"/>
        <v>NA</v>
      </c>
      <c r="AI9" s="89" t="str">
        <f t="shared" si="16"/>
        <v>NA</v>
      </c>
      <c r="AJ9" s="13" t="str">
        <f t="shared" si="17"/>
        <v>NA</v>
      </c>
      <c r="AK9" s="89" t="str">
        <f t="shared" si="18"/>
        <v>NA</v>
      </c>
      <c r="AL9" s="13" t="str">
        <f t="shared" si="19"/>
        <v>NA</v>
      </c>
      <c r="AM9" s="20" t="str">
        <f t="shared" si="20"/>
        <v>NA</v>
      </c>
    </row>
    <row r="10" spans="1:39" ht="45" x14ac:dyDescent="0.2">
      <c r="A10" s="115" t="s">
        <v>121</v>
      </c>
      <c r="B10" s="10" t="s">
        <v>190</v>
      </c>
      <c r="C10" s="14" t="s">
        <v>120</v>
      </c>
      <c r="D10" s="13" t="str">
        <f t="shared" si="21"/>
        <v>NA</v>
      </c>
      <c r="E10" s="14" t="s">
        <v>120</v>
      </c>
      <c r="F10" s="13" t="str">
        <f t="shared" si="0"/>
        <v>NA</v>
      </c>
      <c r="G10" s="14" t="s">
        <v>120</v>
      </c>
      <c r="H10" s="13" t="str">
        <f t="shared" si="1"/>
        <v>NA</v>
      </c>
      <c r="I10" s="14" t="s">
        <v>120</v>
      </c>
      <c r="J10" s="13" t="str">
        <f t="shared" si="2"/>
        <v>NA</v>
      </c>
      <c r="K10" s="14" t="s">
        <v>120</v>
      </c>
      <c r="L10" s="13" t="str">
        <f t="shared" si="3"/>
        <v>NA</v>
      </c>
      <c r="M10" s="14" t="s">
        <v>120</v>
      </c>
      <c r="N10" s="13" t="str">
        <f t="shared" si="4"/>
        <v>NA</v>
      </c>
      <c r="O10" s="14" t="s">
        <v>120</v>
      </c>
      <c r="P10" s="13" t="str">
        <f t="shared" si="5"/>
        <v>NA</v>
      </c>
      <c r="Q10" s="89" t="str">
        <f t="shared" si="6"/>
        <v>NA</v>
      </c>
      <c r="R10" s="13" t="str">
        <f t="shared" ref="R10:R24" si="22">IF(Q10="NA","NA",IF(Q10&gt;2.49,"High",IF(Q10&lt;1.5,"Low","Moderate")))</f>
        <v>NA</v>
      </c>
      <c r="S10" s="14" t="s">
        <v>120</v>
      </c>
      <c r="T10" s="13" t="str">
        <f t="shared" si="7"/>
        <v>NA</v>
      </c>
      <c r="U10" s="14" t="s">
        <v>120</v>
      </c>
      <c r="V10" s="13" t="str">
        <f t="shared" si="8"/>
        <v>NA</v>
      </c>
      <c r="W10" s="89" t="str">
        <f t="shared" si="9"/>
        <v>NA</v>
      </c>
      <c r="X10" s="13" t="str">
        <f t="shared" si="10"/>
        <v>NA</v>
      </c>
      <c r="Y10" s="9" t="s">
        <v>120</v>
      </c>
      <c r="Z10" s="90" t="str">
        <f t="shared" si="11"/>
        <v>NA</v>
      </c>
      <c r="AA10" s="14" t="s">
        <v>120</v>
      </c>
      <c r="AB10" s="90" t="str">
        <f t="shared" si="12"/>
        <v>NA</v>
      </c>
      <c r="AC10" s="14" t="s">
        <v>120</v>
      </c>
      <c r="AD10" s="90" t="str">
        <f t="shared" si="13"/>
        <v>NA</v>
      </c>
      <c r="AE10" s="14" t="s">
        <v>120</v>
      </c>
      <c r="AF10" s="90" t="str">
        <f t="shared" si="14"/>
        <v>NA</v>
      </c>
      <c r="AG10" s="14" t="s">
        <v>120</v>
      </c>
      <c r="AH10" s="90" t="str">
        <f t="shared" si="15"/>
        <v>NA</v>
      </c>
      <c r="AI10" s="89" t="str">
        <f t="shared" si="16"/>
        <v>NA</v>
      </c>
      <c r="AJ10" s="13" t="str">
        <f t="shared" si="17"/>
        <v>NA</v>
      </c>
      <c r="AK10" s="89" t="str">
        <f t="shared" si="18"/>
        <v>NA</v>
      </c>
      <c r="AL10" s="13" t="str">
        <f t="shared" si="19"/>
        <v>NA</v>
      </c>
      <c r="AM10" s="20" t="str">
        <f t="shared" si="20"/>
        <v>NA</v>
      </c>
    </row>
    <row r="11" spans="1:39" x14ac:dyDescent="0.2">
      <c r="A11" s="115" t="s">
        <v>122</v>
      </c>
      <c r="B11" s="10"/>
      <c r="C11" s="14" t="s">
        <v>21</v>
      </c>
      <c r="D11" s="13">
        <f t="shared" si="21"/>
        <v>1</v>
      </c>
      <c r="E11" s="14" t="s">
        <v>21</v>
      </c>
      <c r="F11" s="13">
        <f t="shared" si="0"/>
        <v>1</v>
      </c>
      <c r="G11" s="14" t="s">
        <v>21</v>
      </c>
      <c r="H11" s="13">
        <f t="shared" si="1"/>
        <v>1</v>
      </c>
      <c r="I11" s="14" t="s">
        <v>21</v>
      </c>
      <c r="J11" s="13">
        <f t="shared" si="2"/>
        <v>1</v>
      </c>
      <c r="K11" s="14" t="s">
        <v>22</v>
      </c>
      <c r="L11" s="13">
        <f t="shared" si="3"/>
        <v>2</v>
      </c>
      <c r="M11" s="14" t="s">
        <v>21</v>
      </c>
      <c r="N11" s="13">
        <f t="shared" si="4"/>
        <v>1</v>
      </c>
      <c r="O11" s="14" t="s">
        <v>120</v>
      </c>
      <c r="P11" s="13" t="str">
        <f t="shared" si="5"/>
        <v>NA</v>
      </c>
      <c r="Q11" s="89">
        <f t="shared" si="6"/>
        <v>1.1666666666666667</v>
      </c>
      <c r="R11" s="13" t="str">
        <f t="shared" si="22"/>
        <v>Low</v>
      </c>
      <c r="S11" s="14" t="s">
        <v>21</v>
      </c>
      <c r="T11" s="13">
        <f t="shared" si="7"/>
        <v>1</v>
      </c>
      <c r="U11" s="14" t="s">
        <v>21</v>
      </c>
      <c r="V11" s="13">
        <f t="shared" si="8"/>
        <v>1</v>
      </c>
      <c r="W11" s="89">
        <f t="shared" si="9"/>
        <v>1</v>
      </c>
      <c r="X11" s="13" t="str">
        <f t="shared" si="10"/>
        <v>Low</v>
      </c>
      <c r="Y11" s="14" t="s">
        <v>27</v>
      </c>
      <c r="Z11" s="90">
        <f t="shared" si="11"/>
        <v>1</v>
      </c>
      <c r="AA11" s="14" t="s">
        <v>27</v>
      </c>
      <c r="AB11" s="90">
        <f t="shared" si="12"/>
        <v>1</v>
      </c>
      <c r="AC11" s="14" t="s">
        <v>27</v>
      </c>
      <c r="AD11" s="90">
        <f t="shared" si="13"/>
        <v>1</v>
      </c>
      <c r="AE11" s="14" t="s">
        <v>27</v>
      </c>
      <c r="AF11" s="90">
        <f t="shared" si="14"/>
        <v>1</v>
      </c>
      <c r="AG11" s="14" t="s">
        <v>27</v>
      </c>
      <c r="AH11" s="90">
        <f t="shared" si="15"/>
        <v>1</v>
      </c>
      <c r="AI11" s="89">
        <f t="shared" si="16"/>
        <v>1</v>
      </c>
      <c r="AJ11" s="13" t="str">
        <f t="shared" si="17"/>
        <v>Weak</v>
      </c>
      <c r="AK11" s="89">
        <f t="shared" si="18"/>
        <v>1.1666666666666667</v>
      </c>
      <c r="AL11" s="13" t="str">
        <f t="shared" si="19"/>
        <v>Low</v>
      </c>
      <c r="AM11" s="20" t="str">
        <f t="shared" si="20"/>
        <v>Moderate</v>
      </c>
    </row>
    <row r="12" spans="1:39" ht="30" x14ac:dyDescent="0.2">
      <c r="A12" s="115" t="s">
        <v>123</v>
      </c>
      <c r="B12" s="10"/>
      <c r="C12" s="14" t="s">
        <v>21</v>
      </c>
      <c r="D12" s="13">
        <f t="shared" si="21"/>
        <v>1</v>
      </c>
      <c r="E12" s="14" t="s">
        <v>22</v>
      </c>
      <c r="F12" s="13">
        <f t="shared" si="0"/>
        <v>2</v>
      </c>
      <c r="G12" s="14" t="s">
        <v>21</v>
      </c>
      <c r="H12" s="13">
        <f t="shared" si="1"/>
        <v>1</v>
      </c>
      <c r="I12" s="14" t="s">
        <v>21</v>
      </c>
      <c r="J12" s="13">
        <f t="shared" si="2"/>
        <v>1</v>
      </c>
      <c r="K12" s="14" t="s">
        <v>22</v>
      </c>
      <c r="L12" s="13">
        <f t="shared" si="3"/>
        <v>2</v>
      </c>
      <c r="M12" s="14" t="s">
        <v>21</v>
      </c>
      <c r="N12" s="13">
        <f t="shared" si="4"/>
        <v>1</v>
      </c>
      <c r="O12" s="14" t="s">
        <v>21</v>
      </c>
      <c r="P12" s="13">
        <f t="shared" si="5"/>
        <v>1</v>
      </c>
      <c r="Q12" s="89">
        <f t="shared" si="6"/>
        <v>1.2857142857142858</v>
      </c>
      <c r="R12" s="13" t="str">
        <f t="shared" si="22"/>
        <v>Low</v>
      </c>
      <c r="S12" s="14" t="s">
        <v>22</v>
      </c>
      <c r="T12" s="13">
        <f t="shared" si="7"/>
        <v>2</v>
      </c>
      <c r="U12" s="14" t="s">
        <v>21</v>
      </c>
      <c r="V12" s="13">
        <f t="shared" si="8"/>
        <v>1</v>
      </c>
      <c r="W12" s="89">
        <f t="shared" si="9"/>
        <v>1.5</v>
      </c>
      <c r="X12" s="13" t="str">
        <f t="shared" si="10"/>
        <v>Moderate</v>
      </c>
      <c r="Y12" s="14" t="s">
        <v>27</v>
      </c>
      <c r="Z12" s="90">
        <f t="shared" si="11"/>
        <v>1</v>
      </c>
      <c r="AA12" s="14" t="s">
        <v>27</v>
      </c>
      <c r="AB12" s="90">
        <f t="shared" si="12"/>
        <v>1</v>
      </c>
      <c r="AC12" s="14" t="s">
        <v>27</v>
      </c>
      <c r="AD12" s="90">
        <f t="shared" si="13"/>
        <v>1</v>
      </c>
      <c r="AE12" s="14" t="s">
        <v>27</v>
      </c>
      <c r="AF12" s="90">
        <f t="shared" si="14"/>
        <v>1</v>
      </c>
      <c r="AG12" s="14" t="s">
        <v>27</v>
      </c>
      <c r="AH12" s="90">
        <f t="shared" si="15"/>
        <v>1</v>
      </c>
      <c r="AI12" s="89">
        <f t="shared" si="16"/>
        <v>1</v>
      </c>
      <c r="AJ12" s="13" t="str">
        <f t="shared" si="17"/>
        <v>Weak</v>
      </c>
      <c r="AK12" s="89">
        <f t="shared" si="18"/>
        <v>1.9285714285714288</v>
      </c>
      <c r="AL12" s="13" t="str">
        <f t="shared" si="19"/>
        <v>Low</v>
      </c>
      <c r="AM12" s="20" t="str">
        <f t="shared" si="20"/>
        <v>Moderate</v>
      </c>
    </row>
    <row r="13" spans="1:39" x14ac:dyDescent="0.2">
      <c r="A13" s="115" t="s">
        <v>124</v>
      </c>
      <c r="B13" s="10"/>
      <c r="C13" s="14" t="s">
        <v>22</v>
      </c>
      <c r="D13" s="13">
        <f t="shared" si="21"/>
        <v>2</v>
      </c>
      <c r="E13" s="14" t="s">
        <v>22</v>
      </c>
      <c r="F13" s="13">
        <f t="shared" si="0"/>
        <v>2</v>
      </c>
      <c r="G13" s="14" t="s">
        <v>22</v>
      </c>
      <c r="H13" s="13">
        <f t="shared" si="1"/>
        <v>2</v>
      </c>
      <c r="I13" s="14" t="s">
        <v>22</v>
      </c>
      <c r="J13" s="13">
        <f t="shared" si="2"/>
        <v>2</v>
      </c>
      <c r="K13" s="14" t="s">
        <v>22</v>
      </c>
      <c r="L13" s="13">
        <f t="shared" si="3"/>
        <v>2</v>
      </c>
      <c r="M13" s="14" t="s">
        <v>22</v>
      </c>
      <c r="N13" s="13">
        <f t="shared" si="4"/>
        <v>2</v>
      </c>
      <c r="O13" s="14" t="s">
        <v>21</v>
      </c>
      <c r="P13" s="13">
        <f t="shared" si="5"/>
        <v>1</v>
      </c>
      <c r="Q13" s="89">
        <f t="shared" si="6"/>
        <v>1.8571428571428572</v>
      </c>
      <c r="R13" s="13" t="str">
        <f t="shared" si="22"/>
        <v>Moderate</v>
      </c>
      <c r="S13" s="14" t="s">
        <v>23</v>
      </c>
      <c r="T13" s="13">
        <f t="shared" si="7"/>
        <v>3</v>
      </c>
      <c r="U13" s="14" t="s">
        <v>23</v>
      </c>
      <c r="V13" s="13">
        <f t="shared" si="8"/>
        <v>3</v>
      </c>
      <c r="W13" s="89">
        <f t="shared" si="9"/>
        <v>3</v>
      </c>
      <c r="X13" s="13" t="str">
        <f t="shared" si="10"/>
        <v>High</v>
      </c>
      <c r="Y13" s="14" t="s">
        <v>27</v>
      </c>
      <c r="Z13" s="90">
        <f t="shared" si="11"/>
        <v>1</v>
      </c>
      <c r="AA13" s="14" t="s">
        <v>27</v>
      </c>
      <c r="AB13" s="90">
        <f t="shared" si="12"/>
        <v>1</v>
      </c>
      <c r="AC13" s="14" t="s">
        <v>27</v>
      </c>
      <c r="AD13" s="90">
        <f t="shared" si="13"/>
        <v>1</v>
      </c>
      <c r="AE13" s="14" t="s">
        <v>27</v>
      </c>
      <c r="AF13" s="90">
        <f t="shared" si="14"/>
        <v>1</v>
      </c>
      <c r="AG13" s="14" t="s">
        <v>27</v>
      </c>
      <c r="AH13" s="90">
        <f t="shared" si="15"/>
        <v>1</v>
      </c>
      <c r="AI13" s="89">
        <f t="shared" si="16"/>
        <v>1</v>
      </c>
      <c r="AJ13" s="13" t="str">
        <f t="shared" si="17"/>
        <v>Weak</v>
      </c>
      <c r="AK13" s="89">
        <f t="shared" si="18"/>
        <v>5.5714285714285712</v>
      </c>
      <c r="AL13" s="13" t="str">
        <f t="shared" si="19"/>
        <v>Moderate</v>
      </c>
      <c r="AM13" s="20" t="str">
        <f t="shared" si="20"/>
        <v>High</v>
      </c>
    </row>
    <row r="14" spans="1:39" x14ac:dyDescent="0.2">
      <c r="A14" s="115" t="s">
        <v>125</v>
      </c>
      <c r="B14" s="15"/>
      <c r="C14" s="14" t="s">
        <v>21</v>
      </c>
      <c r="D14" s="13">
        <f t="shared" si="21"/>
        <v>1</v>
      </c>
      <c r="E14" s="14" t="s">
        <v>21</v>
      </c>
      <c r="F14" s="13">
        <f t="shared" si="0"/>
        <v>1</v>
      </c>
      <c r="G14" s="14" t="s">
        <v>21</v>
      </c>
      <c r="H14" s="13">
        <f t="shared" si="1"/>
        <v>1</v>
      </c>
      <c r="I14" s="14" t="s">
        <v>22</v>
      </c>
      <c r="J14" s="13">
        <f t="shared" si="2"/>
        <v>2</v>
      </c>
      <c r="K14" s="14" t="s">
        <v>22</v>
      </c>
      <c r="L14" s="13">
        <f t="shared" si="3"/>
        <v>2</v>
      </c>
      <c r="M14" s="14" t="s">
        <v>22</v>
      </c>
      <c r="N14" s="13">
        <f t="shared" si="4"/>
        <v>2</v>
      </c>
      <c r="O14" s="14" t="s">
        <v>21</v>
      </c>
      <c r="P14" s="13">
        <f t="shared" si="5"/>
        <v>1</v>
      </c>
      <c r="Q14" s="89">
        <f t="shared" si="6"/>
        <v>1.4285714285714286</v>
      </c>
      <c r="R14" s="13" t="str">
        <f t="shared" si="22"/>
        <v>Low</v>
      </c>
      <c r="S14" s="14" t="s">
        <v>23</v>
      </c>
      <c r="T14" s="13">
        <f t="shared" si="7"/>
        <v>3</v>
      </c>
      <c r="U14" s="14" t="s">
        <v>23</v>
      </c>
      <c r="V14" s="13">
        <f t="shared" si="8"/>
        <v>3</v>
      </c>
      <c r="W14" s="89">
        <f t="shared" si="9"/>
        <v>3</v>
      </c>
      <c r="X14" s="13" t="str">
        <f t="shared" si="10"/>
        <v>High</v>
      </c>
      <c r="Y14" s="14" t="s">
        <v>27</v>
      </c>
      <c r="Z14" s="90">
        <f t="shared" ref="Z14:Z24" si="23">IF(Y14="weak",1,IF(Y14="adequate",2,IF(Y14="NA","NA",3)))</f>
        <v>1</v>
      </c>
      <c r="AA14" s="14" t="s">
        <v>27</v>
      </c>
      <c r="AB14" s="90">
        <f t="shared" ref="AB14:AB24" si="24">IF(AA14="weak",1,IF(AA14="adequate",2,IF(AA14="NA","NA",3)))</f>
        <v>1</v>
      </c>
      <c r="AC14" s="14" t="s">
        <v>27</v>
      </c>
      <c r="AD14" s="90">
        <f t="shared" ref="AD14:AD24" si="25">IF(AC14="weak",1,IF(AC14="adequate",2,IF(AC14="NA","NA",3)))</f>
        <v>1</v>
      </c>
      <c r="AE14" s="14" t="s">
        <v>27</v>
      </c>
      <c r="AF14" s="90">
        <f t="shared" ref="AF14:AF24" si="26">IF(AE14="weak",1,IF(AE14="adequate",2,IF(AE14="NA","NA",3)))</f>
        <v>1</v>
      </c>
      <c r="AG14" s="14" t="s">
        <v>27</v>
      </c>
      <c r="AH14" s="90">
        <f t="shared" si="15"/>
        <v>1</v>
      </c>
      <c r="AI14" s="89">
        <f t="shared" si="16"/>
        <v>1</v>
      </c>
      <c r="AJ14" s="13" t="str">
        <f t="shared" si="17"/>
        <v>Weak</v>
      </c>
      <c r="AK14" s="89">
        <f t="shared" si="18"/>
        <v>4.2857142857142856</v>
      </c>
      <c r="AL14" s="13" t="str">
        <f t="shared" si="19"/>
        <v>Moderate</v>
      </c>
      <c r="AM14" s="20" t="str">
        <f t="shared" si="20"/>
        <v>High</v>
      </c>
    </row>
    <row r="15" spans="1:39" ht="30" x14ac:dyDescent="0.2">
      <c r="A15" s="115" t="s">
        <v>126</v>
      </c>
      <c r="B15" s="10"/>
      <c r="C15" s="14" t="s">
        <v>23</v>
      </c>
      <c r="D15" s="13">
        <f t="shared" si="21"/>
        <v>3</v>
      </c>
      <c r="E15" s="14" t="s">
        <v>23</v>
      </c>
      <c r="F15" s="13">
        <f t="shared" si="0"/>
        <v>3</v>
      </c>
      <c r="G15" s="14" t="s">
        <v>23</v>
      </c>
      <c r="H15" s="13">
        <f t="shared" si="1"/>
        <v>3</v>
      </c>
      <c r="I15" s="14" t="s">
        <v>22</v>
      </c>
      <c r="J15" s="13">
        <f t="shared" si="2"/>
        <v>2</v>
      </c>
      <c r="K15" s="14" t="s">
        <v>22</v>
      </c>
      <c r="L15" s="13">
        <f t="shared" si="3"/>
        <v>2</v>
      </c>
      <c r="M15" s="14" t="s">
        <v>23</v>
      </c>
      <c r="N15" s="13">
        <f t="shared" si="4"/>
        <v>3</v>
      </c>
      <c r="O15" s="14" t="s">
        <v>120</v>
      </c>
      <c r="P15" s="13" t="str">
        <f t="shared" si="5"/>
        <v>NA</v>
      </c>
      <c r="Q15" s="89">
        <f t="shared" si="6"/>
        <v>2.6666666666666665</v>
      </c>
      <c r="R15" s="13" t="str">
        <f t="shared" si="22"/>
        <v>High</v>
      </c>
      <c r="S15" s="14" t="s">
        <v>23</v>
      </c>
      <c r="T15" s="13">
        <f t="shared" si="7"/>
        <v>3</v>
      </c>
      <c r="U15" s="14" t="s">
        <v>22</v>
      </c>
      <c r="V15" s="13">
        <f t="shared" si="8"/>
        <v>2</v>
      </c>
      <c r="W15" s="89">
        <f t="shared" si="9"/>
        <v>2.5</v>
      </c>
      <c r="X15" s="13" t="str">
        <f t="shared" si="10"/>
        <v>High</v>
      </c>
      <c r="Y15" s="14" t="s">
        <v>27</v>
      </c>
      <c r="Z15" s="90">
        <f t="shared" si="23"/>
        <v>1</v>
      </c>
      <c r="AA15" s="14" t="s">
        <v>27</v>
      </c>
      <c r="AB15" s="90">
        <f t="shared" si="24"/>
        <v>1</v>
      </c>
      <c r="AC15" s="14" t="s">
        <v>27</v>
      </c>
      <c r="AD15" s="90">
        <f t="shared" si="25"/>
        <v>1</v>
      </c>
      <c r="AE15" s="14" t="s">
        <v>27</v>
      </c>
      <c r="AF15" s="90">
        <f t="shared" si="26"/>
        <v>1</v>
      </c>
      <c r="AG15" s="14" t="s">
        <v>27</v>
      </c>
      <c r="AH15" s="90">
        <f t="shared" si="15"/>
        <v>1</v>
      </c>
      <c r="AI15" s="89">
        <f t="shared" si="16"/>
        <v>1</v>
      </c>
      <c r="AJ15" s="13" t="str">
        <f t="shared" si="17"/>
        <v>Weak</v>
      </c>
      <c r="AK15" s="89">
        <f t="shared" si="18"/>
        <v>6.6666666666666661</v>
      </c>
      <c r="AL15" s="13" t="str">
        <f t="shared" si="19"/>
        <v>High</v>
      </c>
      <c r="AM15" s="20" t="str">
        <f t="shared" si="20"/>
        <v>High</v>
      </c>
    </row>
    <row r="16" spans="1:39" ht="30" x14ac:dyDescent="0.2">
      <c r="A16" s="115" t="s">
        <v>127</v>
      </c>
      <c r="B16" s="10"/>
      <c r="C16" s="14" t="s">
        <v>21</v>
      </c>
      <c r="D16" s="13">
        <f t="shared" si="21"/>
        <v>1</v>
      </c>
      <c r="E16" s="14" t="s">
        <v>21</v>
      </c>
      <c r="F16" s="13">
        <f t="shared" si="0"/>
        <v>1</v>
      </c>
      <c r="G16" s="14" t="s">
        <v>21</v>
      </c>
      <c r="H16" s="13">
        <f t="shared" si="1"/>
        <v>1</v>
      </c>
      <c r="I16" s="14" t="s">
        <v>21</v>
      </c>
      <c r="J16" s="13">
        <f t="shared" si="2"/>
        <v>1</v>
      </c>
      <c r="K16" s="14" t="s">
        <v>22</v>
      </c>
      <c r="L16" s="13">
        <f t="shared" si="3"/>
        <v>2</v>
      </c>
      <c r="M16" s="14" t="s">
        <v>21</v>
      </c>
      <c r="N16" s="13">
        <f t="shared" si="4"/>
        <v>1</v>
      </c>
      <c r="O16" s="14" t="s">
        <v>120</v>
      </c>
      <c r="P16" s="13" t="str">
        <f t="shared" si="5"/>
        <v>NA</v>
      </c>
      <c r="Q16" s="89">
        <f t="shared" si="6"/>
        <v>1.1666666666666667</v>
      </c>
      <c r="R16" s="13" t="str">
        <f t="shared" si="22"/>
        <v>Low</v>
      </c>
      <c r="S16" s="14" t="s">
        <v>23</v>
      </c>
      <c r="T16" s="13">
        <f t="shared" si="7"/>
        <v>3</v>
      </c>
      <c r="U16" s="14" t="s">
        <v>23</v>
      </c>
      <c r="V16" s="13">
        <f t="shared" si="8"/>
        <v>3</v>
      </c>
      <c r="W16" s="89">
        <f t="shared" si="9"/>
        <v>3</v>
      </c>
      <c r="X16" s="13" t="str">
        <f t="shared" si="10"/>
        <v>High</v>
      </c>
      <c r="Y16" s="14" t="s">
        <v>27</v>
      </c>
      <c r="Z16" s="90">
        <f t="shared" si="23"/>
        <v>1</v>
      </c>
      <c r="AA16" s="14" t="s">
        <v>27</v>
      </c>
      <c r="AB16" s="90">
        <f t="shared" si="24"/>
        <v>1</v>
      </c>
      <c r="AC16" s="14" t="s">
        <v>27</v>
      </c>
      <c r="AD16" s="90">
        <f t="shared" si="25"/>
        <v>1</v>
      </c>
      <c r="AE16" s="14" t="s">
        <v>27</v>
      </c>
      <c r="AF16" s="90">
        <f t="shared" si="26"/>
        <v>1</v>
      </c>
      <c r="AG16" s="14" t="s">
        <v>27</v>
      </c>
      <c r="AH16" s="90">
        <f t="shared" si="15"/>
        <v>1</v>
      </c>
      <c r="AI16" s="89">
        <f t="shared" si="16"/>
        <v>1</v>
      </c>
      <c r="AJ16" s="13" t="str">
        <f t="shared" si="17"/>
        <v>Weak</v>
      </c>
      <c r="AK16" s="89">
        <f t="shared" si="18"/>
        <v>3.5</v>
      </c>
      <c r="AL16" s="13" t="str">
        <f t="shared" si="19"/>
        <v>Moderate</v>
      </c>
      <c r="AM16" s="20" t="str">
        <f t="shared" si="20"/>
        <v>High</v>
      </c>
    </row>
    <row r="17" spans="1:39" x14ac:dyDescent="0.2">
      <c r="A17" s="115" t="s">
        <v>128</v>
      </c>
      <c r="B17" s="10"/>
      <c r="C17" s="14" t="s">
        <v>21</v>
      </c>
      <c r="D17" s="13">
        <f t="shared" si="21"/>
        <v>1</v>
      </c>
      <c r="E17" s="14" t="s">
        <v>22</v>
      </c>
      <c r="F17" s="13">
        <f t="shared" si="0"/>
        <v>2</v>
      </c>
      <c r="G17" s="14" t="s">
        <v>21</v>
      </c>
      <c r="H17" s="13">
        <f t="shared" si="1"/>
        <v>1</v>
      </c>
      <c r="I17" s="14" t="s">
        <v>22</v>
      </c>
      <c r="J17" s="13">
        <f t="shared" si="2"/>
        <v>2</v>
      </c>
      <c r="K17" s="14" t="s">
        <v>22</v>
      </c>
      <c r="L17" s="13">
        <f t="shared" si="3"/>
        <v>2</v>
      </c>
      <c r="M17" s="14" t="s">
        <v>21</v>
      </c>
      <c r="N17" s="13">
        <f t="shared" si="4"/>
        <v>1</v>
      </c>
      <c r="O17" s="14" t="s">
        <v>21</v>
      </c>
      <c r="P17" s="13">
        <f t="shared" si="5"/>
        <v>1</v>
      </c>
      <c r="Q17" s="89">
        <f t="shared" si="6"/>
        <v>1.4285714285714286</v>
      </c>
      <c r="R17" s="13" t="str">
        <f t="shared" si="22"/>
        <v>Low</v>
      </c>
      <c r="S17" s="14" t="s">
        <v>23</v>
      </c>
      <c r="T17" s="13">
        <f t="shared" si="7"/>
        <v>3</v>
      </c>
      <c r="U17" s="14" t="s">
        <v>23</v>
      </c>
      <c r="V17" s="13">
        <f t="shared" si="8"/>
        <v>3</v>
      </c>
      <c r="W17" s="89">
        <f t="shared" si="9"/>
        <v>3</v>
      </c>
      <c r="X17" s="13" t="str">
        <f t="shared" si="10"/>
        <v>High</v>
      </c>
      <c r="Y17" s="14" t="s">
        <v>27</v>
      </c>
      <c r="Z17" s="90">
        <f t="shared" si="23"/>
        <v>1</v>
      </c>
      <c r="AA17" s="14" t="s">
        <v>27</v>
      </c>
      <c r="AB17" s="90">
        <f t="shared" si="24"/>
        <v>1</v>
      </c>
      <c r="AC17" s="14" t="s">
        <v>27</v>
      </c>
      <c r="AD17" s="90">
        <f t="shared" si="25"/>
        <v>1</v>
      </c>
      <c r="AE17" s="14" t="s">
        <v>27</v>
      </c>
      <c r="AF17" s="90">
        <f t="shared" si="26"/>
        <v>1</v>
      </c>
      <c r="AG17" s="14" t="s">
        <v>27</v>
      </c>
      <c r="AH17" s="90">
        <f t="shared" si="15"/>
        <v>1</v>
      </c>
      <c r="AI17" s="89">
        <f t="shared" si="16"/>
        <v>1</v>
      </c>
      <c r="AJ17" s="13" t="str">
        <f t="shared" si="17"/>
        <v>Weak</v>
      </c>
      <c r="AK17" s="89">
        <f t="shared" si="18"/>
        <v>4.2857142857142856</v>
      </c>
      <c r="AL17" s="13" t="str">
        <f t="shared" si="19"/>
        <v>Moderate</v>
      </c>
      <c r="AM17" s="20" t="str">
        <f t="shared" si="20"/>
        <v>High</v>
      </c>
    </row>
    <row r="18" spans="1:39" x14ac:dyDescent="0.2">
      <c r="A18" s="95" t="s">
        <v>129</v>
      </c>
      <c r="B18" s="10"/>
      <c r="C18" s="14" t="s">
        <v>21</v>
      </c>
      <c r="D18" s="13">
        <f t="shared" si="21"/>
        <v>1</v>
      </c>
      <c r="E18" s="14" t="s">
        <v>22</v>
      </c>
      <c r="F18" s="13">
        <f t="shared" si="0"/>
        <v>2</v>
      </c>
      <c r="G18" s="14" t="s">
        <v>21</v>
      </c>
      <c r="H18" s="13">
        <f t="shared" si="1"/>
        <v>1</v>
      </c>
      <c r="I18" s="14" t="s">
        <v>22</v>
      </c>
      <c r="J18" s="13">
        <f t="shared" si="2"/>
        <v>2</v>
      </c>
      <c r="K18" s="14" t="s">
        <v>22</v>
      </c>
      <c r="L18" s="13">
        <f t="shared" si="3"/>
        <v>2</v>
      </c>
      <c r="M18" s="14" t="s">
        <v>21</v>
      </c>
      <c r="N18" s="13">
        <f t="shared" si="4"/>
        <v>1</v>
      </c>
      <c r="O18" s="14" t="s">
        <v>21</v>
      </c>
      <c r="P18" s="13">
        <f t="shared" si="5"/>
        <v>1</v>
      </c>
      <c r="Q18" s="89">
        <f t="shared" si="6"/>
        <v>1.4285714285714286</v>
      </c>
      <c r="R18" s="13" t="str">
        <f t="shared" si="22"/>
        <v>Low</v>
      </c>
      <c r="S18" s="14" t="s">
        <v>23</v>
      </c>
      <c r="T18" s="13">
        <f t="shared" si="7"/>
        <v>3</v>
      </c>
      <c r="U18" s="14" t="s">
        <v>23</v>
      </c>
      <c r="V18" s="13">
        <f t="shared" si="8"/>
        <v>3</v>
      </c>
      <c r="W18" s="89">
        <f t="shared" si="9"/>
        <v>3</v>
      </c>
      <c r="X18" s="13" t="str">
        <f t="shared" si="10"/>
        <v>High</v>
      </c>
      <c r="Y18" s="14" t="s">
        <v>27</v>
      </c>
      <c r="Z18" s="90">
        <f t="shared" si="23"/>
        <v>1</v>
      </c>
      <c r="AA18" s="14" t="s">
        <v>27</v>
      </c>
      <c r="AB18" s="90">
        <f t="shared" si="24"/>
        <v>1</v>
      </c>
      <c r="AC18" s="14" t="s">
        <v>27</v>
      </c>
      <c r="AD18" s="90">
        <f t="shared" si="25"/>
        <v>1</v>
      </c>
      <c r="AE18" s="14" t="s">
        <v>27</v>
      </c>
      <c r="AF18" s="90">
        <f t="shared" si="26"/>
        <v>1</v>
      </c>
      <c r="AG18" s="14" t="s">
        <v>27</v>
      </c>
      <c r="AH18" s="90">
        <f t="shared" si="15"/>
        <v>1</v>
      </c>
      <c r="AI18" s="89">
        <f t="shared" si="16"/>
        <v>1</v>
      </c>
      <c r="AJ18" s="13" t="str">
        <f t="shared" si="17"/>
        <v>Weak</v>
      </c>
      <c r="AK18" s="89">
        <f t="shared" si="18"/>
        <v>4.2857142857142856</v>
      </c>
      <c r="AL18" s="13" t="str">
        <f t="shared" si="19"/>
        <v>Moderate</v>
      </c>
      <c r="AM18" s="20" t="str">
        <f t="shared" si="20"/>
        <v>High</v>
      </c>
    </row>
    <row r="19" spans="1:39" x14ac:dyDescent="0.2">
      <c r="A19" s="116" t="s">
        <v>130</v>
      </c>
      <c r="B19" s="11"/>
      <c r="C19" s="14" t="s">
        <v>21</v>
      </c>
      <c r="D19" s="13">
        <f t="shared" si="21"/>
        <v>1</v>
      </c>
      <c r="E19" s="14" t="s">
        <v>21</v>
      </c>
      <c r="F19" s="13">
        <f t="shared" si="0"/>
        <v>1</v>
      </c>
      <c r="G19" s="14" t="s">
        <v>21</v>
      </c>
      <c r="H19" s="13">
        <f t="shared" si="1"/>
        <v>1</v>
      </c>
      <c r="I19" s="14" t="s">
        <v>21</v>
      </c>
      <c r="J19" s="13">
        <f t="shared" si="2"/>
        <v>1</v>
      </c>
      <c r="K19" s="14" t="s">
        <v>22</v>
      </c>
      <c r="L19" s="13">
        <f t="shared" si="3"/>
        <v>2</v>
      </c>
      <c r="M19" s="14" t="s">
        <v>21</v>
      </c>
      <c r="N19" s="13">
        <f t="shared" si="4"/>
        <v>1</v>
      </c>
      <c r="O19" s="14" t="s">
        <v>21</v>
      </c>
      <c r="P19" s="13">
        <f t="shared" si="5"/>
        <v>1</v>
      </c>
      <c r="Q19" s="89">
        <f t="shared" si="6"/>
        <v>1.1428571428571428</v>
      </c>
      <c r="R19" s="13" t="str">
        <f t="shared" si="22"/>
        <v>Low</v>
      </c>
      <c r="S19" s="14" t="s">
        <v>23</v>
      </c>
      <c r="T19" s="13">
        <f t="shared" si="7"/>
        <v>3</v>
      </c>
      <c r="U19" s="14" t="s">
        <v>23</v>
      </c>
      <c r="V19" s="13">
        <f t="shared" si="8"/>
        <v>3</v>
      </c>
      <c r="W19" s="89">
        <f t="shared" si="9"/>
        <v>3</v>
      </c>
      <c r="X19" s="13" t="str">
        <f t="shared" si="10"/>
        <v>High</v>
      </c>
      <c r="Y19" s="14" t="s">
        <v>27</v>
      </c>
      <c r="Z19" s="90">
        <f t="shared" si="23"/>
        <v>1</v>
      </c>
      <c r="AA19" s="14" t="s">
        <v>27</v>
      </c>
      <c r="AB19" s="90">
        <f t="shared" si="24"/>
        <v>1</v>
      </c>
      <c r="AC19" s="14" t="s">
        <v>27</v>
      </c>
      <c r="AD19" s="90">
        <f t="shared" si="25"/>
        <v>1</v>
      </c>
      <c r="AE19" s="14" t="s">
        <v>27</v>
      </c>
      <c r="AF19" s="90">
        <f t="shared" si="26"/>
        <v>1</v>
      </c>
      <c r="AG19" s="14" t="s">
        <v>27</v>
      </c>
      <c r="AH19" s="90">
        <f t="shared" si="15"/>
        <v>1</v>
      </c>
      <c r="AI19" s="89">
        <f t="shared" si="16"/>
        <v>1</v>
      </c>
      <c r="AJ19" s="13" t="str">
        <f t="shared" si="17"/>
        <v>Weak</v>
      </c>
      <c r="AK19" s="89">
        <f t="shared" si="18"/>
        <v>3.4285714285714284</v>
      </c>
      <c r="AL19" s="13" t="str">
        <f t="shared" si="19"/>
        <v>Moderate</v>
      </c>
      <c r="AM19" s="20" t="str">
        <f t="shared" si="20"/>
        <v>High</v>
      </c>
    </row>
    <row r="20" spans="1:39" x14ac:dyDescent="0.2">
      <c r="A20" s="117" t="s">
        <v>131</v>
      </c>
      <c r="B20" s="17"/>
      <c r="C20" s="14" t="s">
        <v>21</v>
      </c>
      <c r="D20" s="13">
        <f t="shared" si="21"/>
        <v>1</v>
      </c>
      <c r="E20" s="14" t="s">
        <v>21</v>
      </c>
      <c r="F20" s="13">
        <f t="shared" si="0"/>
        <v>1</v>
      </c>
      <c r="G20" s="14" t="s">
        <v>21</v>
      </c>
      <c r="H20" s="13">
        <f t="shared" si="1"/>
        <v>1</v>
      </c>
      <c r="I20" s="14" t="s">
        <v>21</v>
      </c>
      <c r="J20" s="13">
        <f t="shared" si="2"/>
        <v>1</v>
      </c>
      <c r="K20" s="14" t="s">
        <v>22</v>
      </c>
      <c r="L20" s="13">
        <f t="shared" si="3"/>
        <v>2</v>
      </c>
      <c r="M20" s="14" t="s">
        <v>21</v>
      </c>
      <c r="N20" s="13">
        <f t="shared" si="4"/>
        <v>1</v>
      </c>
      <c r="O20" s="14" t="s">
        <v>21</v>
      </c>
      <c r="P20" s="13">
        <f t="shared" si="5"/>
        <v>1</v>
      </c>
      <c r="Q20" s="89">
        <f t="shared" si="6"/>
        <v>1.1428571428571428</v>
      </c>
      <c r="R20" s="13" t="str">
        <f t="shared" si="22"/>
        <v>Low</v>
      </c>
      <c r="S20" s="14" t="s">
        <v>22</v>
      </c>
      <c r="T20" s="13">
        <f t="shared" si="7"/>
        <v>2</v>
      </c>
      <c r="U20" s="14" t="s">
        <v>23</v>
      </c>
      <c r="V20" s="13">
        <f t="shared" si="8"/>
        <v>3</v>
      </c>
      <c r="W20" s="89">
        <f t="shared" si="9"/>
        <v>2.5</v>
      </c>
      <c r="X20" s="13" t="str">
        <f t="shared" si="10"/>
        <v>High</v>
      </c>
      <c r="Y20" s="14" t="s">
        <v>27</v>
      </c>
      <c r="Z20" s="90">
        <f t="shared" si="23"/>
        <v>1</v>
      </c>
      <c r="AA20" s="14" t="s">
        <v>27</v>
      </c>
      <c r="AB20" s="90">
        <f t="shared" si="24"/>
        <v>1</v>
      </c>
      <c r="AC20" s="14" t="s">
        <v>27</v>
      </c>
      <c r="AD20" s="90">
        <f t="shared" si="25"/>
        <v>1</v>
      </c>
      <c r="AE20" s="14" t="s">
        <v>27</v>
      </c>
      <c r="AF20" s="90">
        <f t="shared" si="26"/>
        <v>1</v>
      </c>
      <c r="AG20" s="14" t="s">
        <v>27</v>
      </c>
      <c r="AH20" s="90">
        <f t="shared" si="15"/>
        <v>1</v>
      </c>
      <c r="AI20" s="89">
        <f t="shared" si="16"/>
        <v>1</v>
      </c>
      <c r="AJ20" s="13" t="str">
        <f t="shared" si="17"/>
        <v>Weak</v>
      </c>
      <c r="AK20" s="89">
        <f t="shared" si="18"/>
        <v>2.8571428571428568</v>
      </c>
      <c r="AL20" s="13" t="str">
        <f t="shared" si="19"/>
        <v>Moderate</v>
      </c>
      <c r="AM20" s="20" t="str">
        <f t="shared" si="20"/>
        <v>High</v>
      </c>
    </row>
    <row r="21" spans="1:39" x14ac:dyDescent="0.2">
      <c r="A21" s="118" t="s">
        <v>132</v>
      </c>
      <c r="B21" s="17"/>
      <c r="C21" s="14" t="s">
        <v>21</v>
      </c>
      <c r="D21" s="13">
        <f t="shared" si="21"/>
        <v>1</v>
      </c>
      <c r="E21" s="14" t="s">
        <v>21</v>
      </c>
      <c r="F21" s="13">
        <f t="shared" si="0"/>
        <v>1</v>
      </c>
      <c r="G21" s="14" t="s">
        <v>21</v>
      </c>
      <c r="H21" s="13">
        <f t="shared" si="1"/>
        <v>1</v>
      </c>
      <c r="I21" s="14" t="s">
        <v>21</v>
      </c>
      <c r="J21" s="13">
        <f t="shared" si="2"/>
        <v>1</v>
      </c>
      <c r="K21" s="14" t="s">
        <v>22</v>
      </c>
      <c r="L21" s="13">
        <f t="shared" si="3"/>
        <v>2</v>
      </c>
      <c r="M21" s="14" t="s">
        <v>21</v>
      </c>
      <c r="N21" s="13">
        <f t="shared" si="4"/>
        <v>1</v>
      </c>
      <c r="O21" s="14" t="s">
        <v>21</v>
      </c>
      <c r="P21" s="13">
        <f t="shared" si="5"/>
        <v>1</v>
      </c>
      <c r="Q21" s="89">
        <f t="shared" si="6"/>
        <v>1.1428571428571428</v>
      </c>
      <c r="R21" s="13" t="str">
        <f t="shared" si="22"/>
        <v>Low</v>
      </c>
      <c r="S21" s="14" t="s">
        <v>22</v>
      </c>
      <c r="T21" s="13">
        <f t="shared" si="7"/>
        <v>2</v>
      </c>
      <c r="U21" s="14" t="s">
        <v>23</v>
      </c>
      <c r="V21" s="13">
        <f t="shared" si="8"/>
        <v>3</v>
      </c>
      <c r="W21" s="89">
        <f t="shared" si="9"/>
        <v>2.5</v>
      </c>
      <c r="X21" s="13" t="str">
        <f t="shared" si="10"/>
        <v>High</v>
      </c>
      <c r="Y21" s="14" t="s">
        <v>27</v>
      </c>
      <c r="Z21" s="90">
        <f t="shared" si="23"/>
        <v>1</v>
      </c>
      <c r="AA21" s="14" t="s">
        <v>27</v>
      </c>
      <c r="AB21" s="90">
        <f t="shared" si="24"/>
        <v>1</v>
      </c>
      <c r="AC21" s="14" t="s">
        <v>27</v>
      </c>
      <c r="AD21" s="90">
        <f t="shared" si="25"/>
        <v>1</v>
      </c>
      <c r="AE21" s="14" t="s">
        <v>27</v>
      </c>
      <c r="AF21" s="90">
        <f t="shared" si="26"/>
        <v>1</v>
      </c>
      <c r="AG21" s="14" t="s">
        <v>27</v>
      </c>
      <c r="AH21" s="90">
        <f t="shared" si="15"/>
        <v>1</v>
      </c>
      <c r="AI21" s="89">
        <f t="shared" si="16"/>
        <v>1</v>
      </c>
      <c r="AJ21" s="13" t="str">
        <f t="shared" si="17"/>
        <v>Weak</v>
      </c>
      <c r="AK21" s="89">
        <f t="shared" si="18"/>
        <v>2.8571428571428568</v>
      </c>
      <c r="AL21" s="13" t="str">
        <f t="shared" si="19"/>
        <v>Moderate</v>
      </c>
      <c r="AM21" s="20" t="str">
        <f t="shared" si="20"/>
        <v>High</v>
      </c>
    </row>
    <row r="22" spans="1:39" ht="30" x14ac:dyDescent="0.2">
      <c r="A22" s="118" t="s">
        <v>133</v>
      </c>
      <c r="B22" s="17"/>
      <c r="C22" s="14" t="s">
        <v>21</v>
      </c>
      <c r="D22" s="13">
        <f t="shared" si="21"/>
        <v>1</v>
      </c>
      <c r="E22" s="14" t="s">
        <v>21</v>
      </c>
      <c r="F22" s="13">
        <f t="shared" si="0"/>
        <v>1</v>
      </c>
      <c r="G22" s="14" t="s">
        <v>21</v>
      </c>
      <c r="H22" s="13">
        <f t="shared" si="1"/>
        <v>1</v>
      </c>
      <c r="I22" s="14" t="s">
        <v>21</v>
      </c>
      <c r="J22" s="13">
        <f t="shared" si="2"/>
        <v>1</v>
      </c>
      <c r="K22" s="14" t="s">
        <v>22</v>
      </c>
      <c r="L22" s="13">
        <f t="shared" si="3"/>
        <v>2</v>
      </c>
      <c r="M22" s="14" t="s">
        <v>21</v>
      </c>
      <c r="N22" s="13">
        <f t="shared" si="4"/>
        <v>1</v>
      </c>
      <c r="O22" s="14" t="s">
        <v>21</v>
      </c>
      <c r="P22" s="13">
        <f t="shared" si="5"/>
        <v>1</v>
      </c>
      <c r="Q22" s="89">
        <f t="shared" si="6"/>
        <v>1.1428571428571428</v>
      </c>
      <c r="R22" s="13" t="str">
        <f t="shared" si="22"/>
        <v>Low</v>
      </c>
      <c r="S22" s="14" t="s">
        <v>22</v>
      </c>
      <c r="T22" s="13">
        <f t="shared" si="7"/>
        <v>2</v>
      </c>
      <c r="U22" s="14" t="s">
        <v>23</v>
      </c>
      <c r="V22" s="13">
        <f t="shared" si="8"/>
        <v>3</v>
      </c>
      <c r="W22" s="89">
        <f t="shared" si="9"/>
        <v>2.5</v>
      </c>
      <c r="X22" s="13" t="str">
        <f t="shared" si="10"/>
        <v>High</v>
      </c>
      <c r="Y22" s="14" t="s">
        <v>27</v>
      </c>
      <c r="Z22" s="90">
        <f t="shared" si="23"/>
        <v>1</v>
      </c>
      <c r="AA22" s="14" t="s">
        <v>27</v>
      </c>
      <c r="AB22" s="90">
        <f t="shared" si="24"/>
        <v>1</v>
      </c>
      <c r="AC22" s="14" t="s">
        <v>27</v>
      </c>
      <c r="AD22" s="90">
        <f t="shared" si="25"/>
        <v>1</v>
      </c>
      <c r="AE22" s="14" t="s">
        <v>27</v>
      </c>
      <c r="AF22" s="90">
        <f t="shared" si="26"/>
        <v>1</v>
      </c>
      <c r="AG22" s="14" t="s">
        <v>27</v>
      </c>
      <c r="AH22" s="90">
        <f t="shared" si="15"/>
        <v>1</v>
      </c>
      <c r="AI22" s="89">
        <f t="shared" si="16"/>
        <v>1</v>
      </c>
      <c r="AJ22" s="13" t="str">
        <f t="shared" si="17"/>
        <v>Weak</v>
      </c>
      <c r="AK22" s="89">
        <f t="shared" si="18"/>
        <v>2.8571428571428568</v>
      </c>
      <c r="AL22" s="13" t="str">
        <f t="shared" si="19"/>
        <v>Moderate</v>
      </c>
      <c r="AM22" s="20" t="str">
        <f t="shared" si="20"/>
        <v>High</v>
      </c>
    </row>
    <row r="23" spans="1:39" x14ac:dyDescent="0.2">
      <c r="A23" s="118" t="s">
        <v>134</v>
      </c>
      <c r="B23" s="17"/>
      <c r="C23" s="14" t="s">
        <v>21</v>
      </c>
      <c r="D23" s="13">
        <f t="shared" si="21"/>
        <v>1</v>
      </c>
      <c r="E23" s="14" t="s">
        <v>21</v>
      </c>
      <c r="F23" s="13">
        <f t="shared" si="0"/>
        <v>1</v>
      </c>
      <c r="G23" s="14" t="s">
        <v>21</v>
      </c>
      <c r="H23" s="13">
        <f t="shared" si="1"/>
        <v>1</v>
      </c>
      <c r="I23" s="14" t="s">
        <v>22</v>
      </c>
      <c r="J23" s="13">
        <f t="shared" si="2"/>
        <v>2</v>
      </c>
      <c r="K23" s="14" t="s">
        <v>22</v>
      </c>
      <c r="L23" s="13">
        <f t="shared" si="3"/>
        <v>2</v>
      </c>
      <c r="M23" s="14" t="s">
        <v>21</v>
      </c>
      <c r="N23" s="13">
        <f t="shared" si="4"/>
        <v>1</v>
      </c>
      <c r="O23" s="14" t="s">
        <v>21</v>
      </c>
      <c r="P23" s="13">
        <f t="shared" si="5"/>
        <v>1</v>
      </c>
      <c r="Q23" s="89">
        <f t="shared" si="6"/>
        <v>1.2857142857142858</v>
      </c>
      <c r="R23" s="13" t="str">
        <f t="shared" si="22"/>
        <v>Low</v>
      </c>
      <c r="S23" s="14" t="s">
        <v>23</v>
      </c>
      <c r="T23" s="13">
        <f t="shared" si="7"/>
        <v>3</v>
      </c>
      <c r="U23" s="14" t="s">
        <v>23</v>
      </c>
      <c r="V23" s="13">
        <f t="shared" si="8"/>
        <v>3</v>
      </c>
      <c r="W23" s="89">
        <f t="shared" si="9"/>
        <v>3</v>
      </c>
      <c r="X23" s="13" t="str">
        <f t="shared" si="10"/>
        <v>High</v>
      </c>
      <c r="Y23" s="14" t="s">
        <v>27</v>
      </c>
      <c r="Z23" s="90">
        <f t="shared" si="23"/>
        <v>1</v>
      </c>
      <c r="AA23" s="14" t="s">
        <v>27</v>
      </c>
      <c r="AB23" s="90">
        <f t="shared" si="24"/>
        <v>1</v>
      </c>
      <c r="AC23" s="14" t="s">
        <v>27</v>
      </c>
      <c r="AD23" s="90">
        <f t="shared" si="25"/>
        <v>1</v>
      </c>
      <c r="AE23" s="14" t="s">
        <v>27</v>
      </c>
      <c r="AF23" s="90">
        <f t="shared" si="26"/>
        <v>1</v>
      </c>
      <c r="AG23" s="14" t="s">
        <v>27</v>
      </c>
      <c r="AH23" s="90">
        <f t="shared" si="15"/>
        <v>1</v>
      </c>
      <c r="AI23" s="89">
        <f t="shared" si="16"/>
        <v>1</v>
      </c>
      <c r="AJ23" s="13" t="str">
        <f t="shared" si="17"/>
        <v>Weak</v>
      </c>
      <c r="AK23" s="89">
        <f t="shared" si="18"/>
        <v>3.8571428571428577</v>
      </c>
      <c r="AL23" s="13" t="str">
        <f t="shared" si="19"/>
        <v>Moderate</v>
      </c>
      <c r="AM23" s="20" t="str">
        <f t="shared" si="20"/>
        <v>High</v>
      </c>
    </row>
    <row r="24" spans="1:39" ht="15.75" thickBot="1" x14ac:dyDescent="0.25">
      <c r="A24" s="118" t="s">
        <v>135</v>
      </c>
      <c r="B24" s="17"/>
      <c r="C24" s="14" t="s">
        <v>21</v>
      </c>
      <c r="D24" s="13">
        <f t="shared" si="21"/>
        <v>1</v>
      </c>
      <c r="E24" s="14" t="s">
        <v>21</v>
      </c>
      <c r="F24" s="13">
        <f t="shared" si="0"/>
        <v>1</v>
      </c>
      <c r="G24" s="14" t="s">
        <v>21</v>
      </c>
      <c r="H24" s="13">
        <f t="shared" si="1"/>
        <v>1</v>
      </c>
      <c r="I24" s="14" t="s">
        <v>22</v>
      </c>
      <c r="J24" s="13">
        <f t="shared" si="2"/>
        <v>2</v>
      </c>
      <c r="K24" s="14" t="s">
        <v>22</v>
      </c>
      <c r="L24" s="13">
        <f t="shared" si="3"/>
        <v>2</v>
      </c>
      <c r="M24" s="14" t="s">
        <v>21</v>
      </c>
      <c r="N24" s="13">
        <f t="shared" si="4"/>
        <v>1</v>
      </c>
      <c r="O24" s="14" t="s">
        <v>21</v>
      </c>
      <c r="P24" s="13">
        <f t="shared" si="5"/>
        <v>1</v>
      </c>
      <c r="Q24" s="89">
        <f t="shared" si="6"/>
        <v>1.2857142857142858</v>
      </c>
      <c r="R24" s="13" t="str">
        <f t="shared" si="22"/>
        <v>Low</v>
      </c>
      <c r="S24" s="14" t="s">
        <v>23</v>
      </c>
      <c r="T24" s="13">
        <f t="shared" si="7"/>
        <v>3</v>
      </c>
      <c r="U24" s="14" t="s">
        <v>23</v>
      </c>
      <c r="V24" s="13">
        <f t="shared" si="8"/>
        <v>3</v>
      </c>
      <c r="W24" s="89">
        <f t="shared" si="9"/>
        <v>3</v>
      </c>
      <c r="X24" s="13" t="str">
        <f t="shared" si="10"/>
        <v>High</v>
      </c>
      <c r="Y24" s="14" t="s">
        <v>27</v>
      </c>
      <c r="Z24" s="90">
        <f t="shared" si="23"/>
        <v>1</v>
      </c>
      <c r="AA24" s="14" t="s">
        <v>27</v>
      </c>
      <c r="AB24" s="90">
        <f t="shared" si="24"/>
        <v>1</v>
      </c>
      <c r="AC24" s="14" t="s">
        <v>27</v>
      </c>
      <c r="AD24" s="90">
        <f t="shared" si="25"/>
        <v>1</v>
      </c>
      <c r="AE24" s="14" t="s">
        <v>27</v>
      </c>
      <c r="AF24" s="90">
        <f t="shared" si="26"/>
        <v>1</v>
      </c>
      <c r="AG24" s="14" t="s">
        <v>27</v>
      </c>
      <c r="AH24" s="90">
        <f t="shared" si="15"/>
        <v>1</v>
      </c>
      <c r="AI24" s="89">
        <f t="shared" si="16"/>
        <v>1</v>
      </c>
      <c r="AJ24" s="13" t="str">
        <f t="shared" si="17"/>
        <v>Weak</v>
      </c>
      <c r="AK24" s="89">
        <f t="shared" si="18"/>
        <v>3.8571428571428577</v>
      </c>
      <c r="AL24" s="13" t="str">
        <f t="shared" si="19"/>
        <v>Moderate</v>
      </c>
      <c r="AM24" s="20" t="str">
        <f t="shared" si="20"/>
        <v>High</v>
      </c>
    </row>
    <row r="25" spans="1:39" s="127" customFormat="1" ht="19.5" thickBot="1" x14ac:dyDescent="0.25">
      <c r="A25" s="121" t="s">
        <v>136</v>
      </c>
      <c r="B25" s="128"/>
      <c r="C25" s="128"/>
      <c r="D25" s="129"/>
      <c r="E25" s="129"/>
      <c r="F25" s="129"/>
      <c r="G25" s="129"/>
      <c r="H25" s="129"/>
      <c r="I25" s="129"/>
      <c r="J25" s="129"/>
      <c r="K25" s="129"/>
      <c r="L25" s="129"/>
      <c r="M25" s="129"/>
      <c r="N25" s="129"/>
      <c r="O25" s="129"/>
      <c r="P25" s="129"/>
      <c r="Q25" s="124">
        <f t="array" ref="Q25">AVERAGE(IF(ISNUMBER(Q26:Q39),Q26:Q39))</f>
        <v>1.3061224489795917</v>
      </c>
      <c r="R25" s="125" t="str">
        <f>IF(Q25&gt;2.49,"High",IF(Q25&lt;1.5,"Low","Moderate"))</f>
        <v>Low</v>
      </c>
      <c r="S25" s="123"/>
      <c r="T25" s="123"/>
      <c r="U25" s="123"/>
      <c r="V25" s="123"/>
      <c r="W25" s="124">
        <f t="array" ref="W25">AVERAGE(IF(ISNUMBER(W26:W39),W26:W39))</f>
        <v>2.6071428571428572</v>
      </c>
      <c r="X25" s="125" t="str">
        <f>IF(W25&gt;2.49,"High",IF(W25&lt;1.5,"Low","Moderate"))</f>
        <v>High</v>
      </c>
      <c r="Y25" s="129"/>
      <c r="Z25" s="123"/>
      <c r="AA25" s="129"/>
      <c r="AB25" s="123"/>
      <c r="AC25" s="129"/>
      <c r="AD25" s="123"/>
      <c r="AE25" s="129"/>
      <c r="AF25" s="123"/>
      <c r="AG25" s="129"/>
      <c r="AH25" s="123"/>
      <c r="AI25" s="124">
        <f t="array" ref="AI25">AVERAGE(IF(ISNUMBER(AI26:AI39),AI26:AI39))</f>
        <v>2.3142857142857136</v>
      </c>
      <c r="AJ25" s="126" t="str">
        <f>IF(AI25&gt;2.49,"Strong",IF(AI25&lt;1.5,"Weak","Adequate"))</f>
        <v>Adequate</v>
      </c>
      <c r="AK25" s="124">
        <f>AVERAGE(AK26:AK39)</f>
        <v>3.4379251700680271</v>
      </c>
      <c r="AL25" s="125" t="str">
        <f>IF(AK25&gt;5.59,"High",IF(AK25&lt;2.6,"Low","Moderate"))</f>
        <v>Moderate</v>
      </c>
      <c r="AM25" s="125" t="str">
        <f>INDEX(residualrisk,MATCH($AJ25,Controls,0),MATCH($AL25,InherentRisk,0))</f>
        <v>Moderate</v>
      </c>
    </row>
    <row r="26" spans="1:39" ht="30" x14ac:dyDescent="0.2">
      <c r="A26" s="119" t="s">
        <v>137</v>
      </c>
      <c r="B26" s="10"/>
      <c r="C26" s="14" t="s">
        <v>21</v>
      </c>
      <c r="D26" s="13">
        <f>IF(C26="low",1,IF(C26="Moderate",2,IF(C26="NA","NA",3)))</f>
        <v>1</v>
      </c>
      <c r="E26" s="14" t="s">
        <v>21</v>
      </c>
      <c r="F26" s="13">
        <f>IF(E26="low",1,IF(E26="Moderate",2,IF(E26="NA","NA",3)))</f>
        <v>1</v>
      </c>
      <c r="G26" s="14" t="s">
        <v>21</v>
      </c>
      <c r="H26" s="13">
        <f>IF(G26="low",1,IF(G26="Moderate",2,IF(G26="NA","NA",3)))</f>
        <v>1</v>
      </c>
      <c r="I26" s="14" t="s">
        <v>21</v>
      </c>
      <c r="J26" s="13">
        <f>IF(I26="low",1,IF(I26="Moderate",2,IF(I26="NA","NA",3)))</f>
        <v>1</v>
      </c>
      <c r="K26" s="14" t="s">
        <v>22</v>
      </c>
      <c r="L26" s="13">
        <f>IF(K26="low",1,IF(K26="Moderate",2,IF(K26="NA","NA",3)))</f>
        <v>2</v>
      </c>
      <c r="M26" s="14" t="s">
        <v>21</v>
      </c>
      <c r="N26" s="13">
        <f>IF(M26="low",1,IF(M26="Moderate",2,IF(M26="NA","NA",3)))</f>
        <v>1</v>
      </c>
      <c r="O26" s="14" t="s">
        <v>120</v>
      </c>
      <c r="P26" s="13" t="str">
        <f>IF(O26="low",1,IF(O26="Moderate",2,IF(O26="NA","NA",3)))</f>
        <v>NA</v>
      </c>
      <c r="Q26" s="89">
        <f t="shared" ref="Q26:Q39" si="27">IF(ISERROR(AVERAGE(D26,F26,H26,J26,L26,N26,P26)),"NA",AVERAGE(D26,F26,H26,J26,L26,N26,P26))</f>
        <v>1.1666666666666667</v>
      </c>
      <c r="R26" s="13" t="str">
        <f t="shared" ref="R26:R39" si="28">IF(Q26="NA","NA",IF(Q26&gt;2.49,"High",IF(Q26&lt;1.5,"Low","Moderate")))</f>
        <v>Low</v>
      </c>
      <c r="S26" s="14" t="s">
        <v>23</v>
      </c>
      <c r="T26" s="13">
        <f>IF(S26="low",1,IF(S26="Moderate",2,IF(S26="NA","NA",3)))</f>
        <v>3</v>
      </c>
      <c r="U26" s="14" t="s">
        <v>23</v>
      </c>
      <c r="V26" s="13">
        <f>IF(U26="low",1,IF(U26="Moderate",2,IF(U26="NA","NA",3)))</f>
        <v>3</v>
      </c>
      <c r="W26" s="89">
        <f>IF(ISERROR(AVERAGE(T26,V26)),"NA",AVERAGE(T26,V26))</f>
        <v>3</v>
      </c>
      <c r="X26" s="13" t="str">
        <f>IF(W26="NA","NA",IF(W26&gt;2.49,"High",IF(W26&lt;1.5,"Low","Moderate")))</f>
        <v>High</v>
      </c>
      <c r="Y26" s="9" t="s">
        <v>26</v>
      </c>
      <c r="Z26" s="90">
        <f>IF(Y26="weak",1,IF(Y26="adequate",2,IF(Y26="NA","NA",3)))</f>
        <v>2</v>
      </c>
      <c r="AA26" s="14" t="s">
        <v>25</v>
      </c>
      <c r="AB26" s="90">
        <f>IF(AA26="weak",1,IF(AA26="adequate",2,IF(AA26="NA","NA",3)))</f>
        <v>3</v>
      </c>
      <c r="AC26" s="14" t="s">
        <v>26</v>
      </c>
      <c r="AD26" s="90">
        <f>IF(AC26="weak",1,IF(AC26="adequate",2,IF(AC26="NA","NA",3)))</f>
        <v>2</v>
      </c>
      <c r="AE26" s="14" t="s">
        <v>26</v>
      </c>
      <c r="AF26" s="90">
        <f>IF(AE26="weak",1,IF(AE26="adequate",2,IF(AE26="NA","NA",3)))</f>
        <v>2</v>
      </c>
      <c r="AG26" s="14" t="s">
        <v>25</v>
      </c>
      <c r="AH26" s="90">
        <f>IF(AG26="weak",1,IF(AG26="adequate",2,IF(AG26="NA","NA",3)))</f>
        <v>3</v>
      </c>
      <c r="AI26" s="89">
        <f>IF(ISERROR(AVERAGE(Z26,AB26,AD26,AF26,AH26)),"NA",AVERAGE(Z26,AB26,AD26,AF26,AH26))</f>
        <v>2.4</v>
      </c>
      <c r="AJ26" s="13" t="str">
        <f>IF(AI26="NA","NA",IF(AI26&gt;2.49,"Strong",IF(AI26&lt;1.5,"Weak","Adequate")))</f>
        <v>Adequate</v>
      </c>
      <c r="AK26" s="89">
        <f>IFERROR(Q26*W26,"NA")</f>
        <v>3.5</v>
      </c>
      <c r="AL26" s="13" t="str">
        <f>IF(AK26="NA","NA",IF(AK26&gt;5.59,"High",IF(AK26&lt;2.6,"Low","Moderate")))</f>
        <v>Moderate</v>
      </c>
      <c r="AM26" s="20" t="str">
        <f t="shared" ref="AM26:AM39" si="29">IFERROR(INDEX(residualrisk,MATCH($AJ26,Controls,0),MATCH($AL26,InherentRisk,0)),"NA")</f>
        <v>Moderate</v>
      </c>
    </row>
    <row r="27" spans="1:39" x14ac:dyDescent="0.2">
      <c r="A27" s="120" t="s">
        <v>138</v>
      </c>
      <c r="B27" s="10"/>
      <c r="C27" s="14" t="s">
        <v>21</v>
      </c>
      <c r="D27" s="13">
        <f t="shared" ref="D27:D39" si="30">IF(C27="low",1,IF(C27="Moderate",2,IF(C27="NA","NA",3)))</f>
        <v>1</v>
      </c>
      <c r="E27" s="14" t="s">
        <v>21</v>
      </c>
      <c r="F27" s="13">
        <f t="shared" ref="F27:F39" si="31">IF(E27="low",1,IF(E27="Moderate",2,IF(E27="NA","NA",3)))</f>
        <v>1</v>
      </c>
      <c r="G27" s="14" t="s">
        <v>21</v>
      </c>
      <c r="H27" s="13">
        <f t="shared" ref="H27:H39" si="32">IF(G27="low",1,IF(G27="Moderate",2,IF(G27="NA","NA",3)))</f>
        <v>1</v>
      </c>
      <c r="I27" s="14" t="s">
        <v>21</v>
      </c>
      <c r="J27" s="13">
        <f t="shared" ref="J27:J39" si="33">IF(I27="low",1,IF(I27="Moderate",2,IF(I27="NA","NA",3)))</f>
        <v>1</v>
      </c>
      <c r="K27" s="14" t="s">
        <v>22</v>
      </c>
      <c r="L27" s="13">
        <f t="shared" ref="L27:L39" si="34">IF(K27="low",1,IF(K27="Moderate",2,IF(K27="NA","NA",3)))</f>
        <v>2</v>
      </c>
      <c r="M27" s="14" t="s">
        <v>21</v>
      </c>
      <c r="N27" s="13">
        <f t="shared" ref="N27:N39" si="35">IF(M27="low",1,IF(M27="Moderate",2,IF(M27="NA","NA",3)))</f>
        <v>1</v>
      </c>
      <c r="O27" s="14" t="s">
        <v>120</v>
      </c>
      <c r="P27" s="13" t="str">
        <f t="shared" ref="P27:P39" si="36">IF(O27="low",1,IF(O27="Moderate",2,IF(O27="NA","NA",3)))</f>
        <v>NA</v>
      </c>
      <c r="Q27" s="89">
        <f t="shared" si="27"/>
        <v>1.1666666666666667</v>
      </c>
      <c r="R27" s="13" t="str">
        <f t="shared" si="28"/>
        <v>Low</v>
      </c>
      <c r="S27" s="14" t="s">
        <v>21</v>
      </c>
      <c r="T27" s="13">
        <f t="shared" ref="T27:T39" si="37">IF(S27="low",1,IF(S27="Moderate",2,IF(S27="NA","NA",3)))</f>
        <v>1</v>
      </c>
      <c r="U27" s="14" t="s">
        <v>21</v>
      </c>
      <c r="V27" s="13">
        <f t="shared" ref="V27:V39" si="38">IF(U27="low",1,IF(U27="Moderate",2,IF(U27="NA","NA",3)))</f>
        <v>1</v>
      </c>
      <c r="W27" s="89">
        <f t="shared" ref="W27:W39" si="39">IF(ISERROR(AVERAGE(T27,V27)),"NA",AVERAGE(T27,V27))</f>
        <v>1</v>
      </c>
      <c r="X27" s="13" t="str">
        <f t="shared" ref="X27:X39" si="40">IF(W27="NA","NA",IF(W27&gt;2.49,"High",IF(W27&lt;1.5,"Low","Moderate")))</f>
        <v>Low</v>
      </c>
      <c r="Y27" s="14" t="s">
        <v>27</v>
      </c>
      <c r="Z27" s="90">
        <f t="shared" ref="Z27:Z39" si="41">IF(Y27="weak",1,IF(Y27="adequate",2,IF(Y27="NA","NA",3)))</f>
        <v>1</v>
      </c>
      <c r="AA27" s="14" t="s">
        <v>25</v>
      </c>
      <c r="AB27" s="90">
        <f t="shared" ref="AB27:AB39" si="42">IF(AA27="weak",1,IF(AA27="adequate",2,IF(AA27="NA","NA",3)))</f>
        <v>3</v>
      </c>
      <c r="AC27" s="14" t="s">
        <v>26</v>
      </c>
      <c r="AD27" s="90">
        <f t="shared" ref="AD27:AD39" si="43">IF(AC27="weak",1,IF(AC27="adequate",2,IF(AC27="NA","NA",3)))</f>
        <v>2</v>
      </c>
      <c r="AE27" s="14" t="s">
        <v>26</v>
      </c>
      <c r="AF27" s="90">
        <f t="shared" ref="AF27:AF42" si="44">IF(AE27="weak",1,IF(AE27="adequate",2,IF(AE27="NA","NA",3)))</f>
        <v>2</v>
      </c>
      <c r="AG27" s="14" t="s">
        <v>25</v>
      </c>
      <c r="AH27" s="90">
        <f t="shared" ref="AH27:AH42" si="45">IF(AG27="weak",1,IF(AG27="adequate",2,IF(AG27="NA","NA",3)))</f>
        <v>3</v>
      </c>
      <c r="AI27" s="89">
        <f t="shared" ref="AI27:AI42" si="46">IF(ISERROR(AVERAGE(Z27,AB27,AD27,AF27,AH27)),"NA",AVERAGE(Z27,AB27,AD27,AF27,AH27))</f>
        <v>2.2000000000000002</v>
      </c>
      <c r="AJ27" s="13" t="str">
        <f t="shared" ref="AJ27:AJ39" si="47">IF(AI27="NA","NA",IF(AI27&gt;2.49,"Strong",IF(AI27&lt;1.5,"Weak","Adequate")))</f>
        <v>Adequate</v>
      </c>
      <c r="AK27" s="89">
        <f t="shared" ref="AK27:AK39" si="48">IFERROR(Q27*W27,"NA")</f>
        <v>1.1666666666666667</v>
      </c>
      <c r="AL27" s="13" t="str">
        <f t="shared" ref="AL27:AL39" si="49">IF(AK27="NA","NA",IF(AK27&gt;5.59,"High",IF(AK27&lt;2.6,"Low","Moderate")))</f>
        <v>Low</v>
      </c>
      <c r="AM27" s="20" t="str">
        <f t="shared" si="29"/>
        <v>Low</v>
      </c>
    </row>
    <row r="28" spans="1:39" ht="30" x14ac:dyDescent="0.2">
      <c r="A28" s="120" t="s">
        <v>139</v>
      </c>
      <c r="B28" s="10"/>
      <c r="C28" s="14" t="s">
        <v>21</v>
      </c>
      <c r="D28" s="13">
        <f t="shared" si="30"/>
        <v>1</v>
      </c>
      <c r="E28" s="14" t="s">
        <v>22</v>
      </c>
      <c r="F28" s="13">
        <f t="shared" si="31"/>
        <v>2</v>
      </c>
      <c r="G28" s="14" t="s">
        <v>21</v>
      </c>
      <c r="H28" s="13">
        <f t="shared" si="32"/>
        <v>1</v>
      </c>
      <c r="I28" s="14" t="s">
        <v>21</v>
      </c>
      <c r="J28" s="13">
        <f t="shared" si="33"/>
        <v>1</v>
      </c>
      <c r="K28" s="14" t="s">
        <v>22</v>
      </c>
      <c r="L28" s="13">
        <f t="shared" si="34"/>
        <v>2</v>
      </c>
      <c r="M28" s="14" t="s">
        <v>21</v>
      </c>
      <c r="N28" s="13">
        <f t="shared" si="35"/>
        <v>1</v>
      </c>
      <c r="O28" s="14" t="s">
        <v>21</v>
      </c>
      <c r="P28" s="13">
        <f t="shared" si="36"/>
        <v>1</v>
      </c>
      <c r="Q28" s="89">
        <f t="shared" si="27"/>
        <v>1.2857142857142858</v>
      </c>
      <c r="R28" s="13" t="str">
        <f t="shared" si="28"/>
        <v>Low</v>
      </c>
      <c r="S28" s="14" t="s">
        <v>22</v>
      </c>
      <c r="T28" s="13">
        <f t="shared" si="37"/>
        <v>2</v>
      </c>
      <c r="U28" s="14" t="s">
        <v>21</v>
      </c>
      <c r="V28" s="13">
        <f t="shared" si="38"/>
        <v>1</v>
      </c>
      <c r="W28" s="89">
        <f t="shared" si="39"/>
        <v>1.5</v>
      </c>
      <c r="X28" s="13" t="str">
        <f t="shared" si="40"/>
        <v>Moderate</v>
      </c>
      <c r="Y28" s="14" t="s">
        <v>26</v>
      </c>
      <c r="Z28" s="90">
        <f t="shared" si="41"/>
        <v>2</v>
      </c>
      <c r="AA28" s="14" t="s">
        <v>25</v>
      </c>
      <c r="AB28" s="90">
        <f t="shared" si="42"/>
        <v>3</v>
      </c>
      <c r="AC28" s="14" t="s">
        <v>26</v>
      </c>
      <c r="AD28" s="90">
        <f t="shared" si="43"/>
        <v>2</v>
      </c>
      <c r="AE28" s="14" t="s">
        <v>25</v>
      </c>
      <c r="AF28" s="90">
        <f t="shared" si="44"/>
        <v>3</v>
      </c>
      <c r="AG28" s="14" t="s">
        <v>25</v>
      </c>
      <c r="AH28" s="90">
        <f t="shared" si="45"/>
        <v>3</v>
      </c>
      <c r="AI28" s="89">
        <f t="shared" si="46"/>
        <v>2.6</v>
      </c>
      <c r="AJ28" s="13" t="str">
        <f t="shared" si="47"/>
        <v>Strong</v>
      </c>
      <c r="AK28" s="89">
        <f t="shared" si="48"/>
        <v>1.9285714285714288</v>
      </c>
      <c r="AL28" s="13" t="str">
        <f t="shared" si="49"/>
        <v>Low</v>
      </c>
      <c r="AM28" s="20" t="str">
        <f t="shared" si="29"/>
        <v>Low</v>
      </c>
    </row>
    <row r="29" spans="1:39" ht="30" x14ac:dyDescent="0.2">
      <c r="A29" s="120" t="s">
        <v>140</v>
      </c>
      <c r="B29" s="10"/>
      <c r="C29" s="14" t="s">
        <v>22</v>
      </c>
      <c r="D29" s="13">
        <f t="shared" si="30"/>
        <v>2</v>
      </c>
      <c r="E29" s="14" t="s">
        <v>22</v>
      </c>
      <c r="F29" s="13">
        <f t="shared" si="31"/>
        <v>2</v>
      </c>
      <c r="G29" s="14" t="s">
        <v>22</v>
      </c>
      <c r="H29" s="13">
        <f t="shared" si="32"/>
        <v>2</v>
      </c>
      <c r="I29" s="14" t="s">
        <v>22</v>
      </c>
      <c r="J29" s="13">
        <f t="shared" si="33"/>
        <v>2</v>
      </c>
      <c r="K29" s="14" t="s">
        <v>22</v>
      </c>
      <c r="L29" s="13">
        <f t="shared" si="34"/>
        <v>2</v>
      </c>
      <c r="M29" s="14" t="s">
        <v>22</v>
      </c>
      <c r="N29" s="13">
        <f t="shared" si="35"/>
        <v>2</v>
      </c>
      <c r="O29" s="14" t="s">
        <v>21</v>
      </c>
      <c r="P29" s="13">
        <f t="shared" si="36"/>
        <v>1</v>
      </c>
      <c r="Q29" s="89">
        <f t="shared" si="27"/>
        <v>1.8571428571428572</v>
      </c>
      <c r="R29" s="13" t="str">
        <f t="shared" si="28"/>
        <v>Moderate</v>
      </c>
      <c r="S29" s="14" t="s">
        <v>23</v>
      </c>
      <c r="T29" s="13">
        <f t="shared" si="37"/>
        <v>3</v>
      </c>
      <c r="U29" s="14" t="s">
        <v>23</v>
      </c>
      <c r="V29" s="13">
        <f t="shared" si="38"/>
        <v>3</v>
      </c>
      <c r="W29" s="89">
        <f t="shared" si="39"/>
        <v>3</v>
      </c>
      <c r="X29" s="13" t="str">
        <f t="shared" si="40"/>
        <v>High</v>
      </c>
      <c r="Y29" s="14" t="s">
        <v>27</v>
      </c>
      <c r="Z29" s="90">
        <f t="shared" si="41"/>
        <v>1</v>
      </c>
      <c r="AA29" s="14" t="s">
        <v>25</v>
      </c>
      <c r="AB29" s="90">
        <f t="shared" si="42"/>
        <v>3</v>
      </c>
      <c r="AC29" s="14" t="s">
        <v>26</v>
      </c>
      <c r="AD29" s="90">
        <f t="shared" si="43"/>
        <v>2</v>
      </c>
      <c r="AE29" s="14" t="s">
        <v>26</v>
      </c>
      <c r="AF29" s="90">
        <f t="shared" si="44"/>
        <v>2</v>
      </c>
      <c r="AG29" s="14" t="s">
        <v>25</v>
      </c>
      <c r="AH29" s="90">
        <f t="shared" si="45"/>
        <v>3</v>
      </c>
      <c r="AI29" s="89">
        <f t="shared" si="46"/>
        <v>2.2000000000000002</v>
      </c>
      <c r="AJ29" s="13" t="str">
        <f t="shared" si="47"/>
        <v>Adequate</v>
      </c>
      <c r="AK29" s="89">
        <f t="shared" si="48"/>
        <v>5.5714285714285712</v>
      </c>
      <c r="AL29" s="13" t="str">
        <f t="shared" si="49"/>
        <v>Moderate</v>
      </c>
      <c r="AM29" s="20" t="str">
        <f t="shared" si="29"/>
        <v>Moderate</v>
      </c>
    </row>
    <row r="30" spans="1:39" ht="30" x14ac:dyDescent="0.2">
      <c r="A30" s="120" t="s">
        <v>141</v>
      </c>
      <c r="B30" s="15"/>
      <c r="C30" s="14" t="s">
        <v>21</v>
      </c>
      <c r="D30" s="13">
        <f t="shared" si="30"/>
        <v>1</v>
      </c>
      <c r="E30" s="14" t="s">
        <v>21</v>
      </c>
      <c r="F30" s="13">
        <f t="shared" si="31"/>
        <v>1</v>
      </c>
      <c r="G30" s="14" t="s">
        <v>21</v>
      </c>
      <c r="H30" s="13">
        <f t="shared" si="32"/>
        <v>1</v>
      </c>
      <c r="I30" s="14" t="s">
        <v>22</v>
      </c>
      <c r="J30" s="13">
        <f t="shared" si="33"/>
        <v>2</v>
      </c>
      <c r="K30" s="14" t="s">
        <v>22</v>
      </c>
      <c r="L30" s="13">
        <f t="shared" si="34"/>
        <v>2</v>
      </c>
      <c r="M30" s="14" t="s">
        <v>22</v>
      </c>
      <c r="N30" s="13">
        <f t="shared" si="35"/>
        <v>2</v>
      </c>
      <c r="O30" s="14" t="s">
        <v>21</v>
      </c>
      <c r="P30" s="13">
        <f t="shared" si="36"/>
        <v>1</v>
      </c>
      <c r="Q30" s="89">
        <f t="shared" si="27"/>
        <v>1.4285714285714286</v>
      </c>
      <c r="R30" s="13" t="str">
        <f t="shared" si="28"/>
        <v>Low</v>
      </c>
      <c r="S30" s="14" t="s">
        <v>23</v>
      </c>
      <c r="T30" s="13">
        <f t="shared" si="37"/>
        <v>3</v>
      </c>
      <c r="U30" s="14" t="s">
        <v>23</v>
      </c>
      <c r="V30" s="13">
        <f t="shared" si="38"/>
        <v>3</v>
      </c>
      <c r="W30" s="89">
        <f t="shared" si="39"/>
        <v>3</v>
      </c>
      <c r="X30" s="13" t="str">
        <f t="shared" si="40"/>
        <v>High</v>
      </c>
      <c r="Y30" s="14" t="s">
        <v>26</v>
      </c>
      <c r="Z30" s="90">
        <f t="shared" si="41"/>
        <v>2</v>
      </c>
      <c r="AA30" s="14" t="s">
        <v>25</v>
      </c>
      <c r="AB30" s="90">
        <f t="shared" si="42"/>
        <v>3</v>
      </c>
      <c r="AC30" s="14" t="s">
        <v>26</v>
      </c>
      <c r="AD30" s="90">
        <f t="shared" si="43"/>
        <v>2</v>
      </c>
      <c r="AE30" s="14" t="s">
        <v>26</v>
      </c>
      <c r="AF30" s="90">
        <f t="shared" si="44"/>
        <v>2</v>
      </c>
      <c r="AG30" s="14" t="s">
        <v>25</v>
      </c>
      <c r="AH30" s="90">
        <f t="shared" si="45"/>
        <v>3</v>
      </c>
      <c r="AI30" s="89">
        <f t="shared" si="46"/>
        <v>2.4</v>
      </c>
      <c r="AJ30" s="13" t="str">
        <f t="shared" si="47"/>
        <v>Adequate</v>
      </c>
      <c r="AK30" s="89">
        <f t="shared" si="48"/>
        <v>4.2857142857142856</v>
      </c>
      <c r="AL30" s="13" t="str">
        <f t="shared" si="49"/>
        <v>Moderate</v>
      </c>
      <c r="AM30" s="20" t="str">
        <f t="shared" si="29"/>
        <v>Moderate</v>
      </c>
    </row>
    <row r="31" spans="1:39" x14ac:dyDescent="0.2">
      <c r="A31" s="120" t="s">
        <v>142</v>
      </c>
      <c r="B31" s="10"/>
      <c r="C31" s="14" t="s">
        <v>21</v>
      </c>
      <c r="D31" s="13">
        <f t="shared" si="30"/>
        <v>1</v>
      </c>
      <c r="E31" s="14" t="s">
        <v>22</v>
      </c>
      <c r="F31" s="13">
        <f t="shared" si="31"/>
        <v>2</v>
      </c>
      <c r="G31" s="14" t="s">
        <v>21</v>
      </c>
      <c r="H31" s="13">
        <f t="shared" si="32"/>
        <v>1</v>
      </c>
      <c r="I31" s="14" t="s">
        <v>22</v>
      </c>
      <c r="J31" s="13">
        <f t="shared" si="33"/>
        <v>2</v>
      </c>
      <c r="K31" s="14" t="s">
        <v>22</v>
      </c>
      <c r="L31" s="13">
        <f t="shared" si="34"/>
        <v>2</v>
      </c>
      <c r="M31" s="14" t="s">
        <v>21</v>
      </c>
      <c r="N31" s="13">
        <f t="shared" si="35"/>
        <v>1</v>
      </c>
      <c r="O31" s="14" t="s">
        <v>120</v>
      </c>
      <c r="P31" s="13" t="str">
        <f t="shared" si="36"/>
        <v>NA</v>
      </c>
      <c r="Q31" s="89">
        <f t="shared" si="27"/>
        <v>1.5</v>
      </c>
      <c r="R31" s="13" t="str">
        <f t="shared" si="28"/>
        <v>Moderate</v>
      </c>
      <c r="S31" s="14" t="s">
        <v>23</v>
      </c>
      <c r="T31" s="13">
        <f t="shared" si="37"/>
        <v>3</v>
      </c>
      <c r="U31" s="14" t="s">
        <v>22</v>
      </c>
      <c r="V31" s="13">
        <f t="shared" si="38"/>
        <v>2</v>
      </c>
      <c r="W31" s="89">
        <f t="shared" si="39"/>
        <v>2.5</v>
      </c>
      <c r="X31" s="13" t="str">
        <f t="shared" si="40"/>
        <v>High</v>
      </c>
      <c r="Y31" s="14" t="s">
        <v>26</v>
      </c>
      <c r="Z31" s="90">
        <f t="shared" si="41"/>
        <v>2</v>
      </c>
      <c r="AA31" s="14" t="s">
        <v>25</v>
      </c>
      <c r="AB31" s="90">
        <f t="shared" si="42"/>
        <v>3</v>
      </c>
      <c r="AC31" s="14" t="s">
        <v>26</v>
      </c>
      <c r="AD31" s="90">
        <f t="shared" si="43"/>
        <v>2</v>
      </c>
      <c r="AE31" s="14" t="s">
        <v>26</v>
      </c>
      <c r="AF31" s="90">
        <f t="shared" si="44"/>
        <v>2</v>
      </c>
      <c r="AG31" s="14" t="s">
        <v>25</v>
      </c>
      <c r="AH31" s="90">
        <f t="shared" si="45"/>
        <v>3</v>
      </c>
      <c r="AI31" s="89">
        <f t="shared" si="46"/>
        <v>2.4</v>
      </c>
      <c r="AJ31" s="13" t="str">
        <f t="shared" si="47"/>
        <v>Adequate</v>
      </c>
      <c r="AK31" s="89">
        <f t="shared" si="48"/>
        <v>3.75</v>
      </c>
      <c r="AL31" s="13" t="str">
        <f t="shared" si="49"/>
        <v>Moderate</v>
      </c>
      <c r="AM31" s="20" t="str">
        <f t="shared" si="29"/>
        <v>Moderate</v>
      </c>
    </row>
    <row r="32" spans="1:39" x14ac:dyDescent="0.2">
      <c r="A32" s="120" t="s">
        <v>143</v>
      </c>
      <c r="B32" s="10"/>
      <c r="C32" s="14" t="s">
        <v>21</v>
      </c>
      <c r="D32" s="13">
        <f t="shared" si="30"/>
        <v>1</v>
      </c>
      <c r="E32" s="14" t="s">
        <v>21</v>
      </c>
      <c r="F32" s="13">
        <f t="shared" si="31"/>
        <v>1</v>
      </c>
      <c r="G32" s="14" t="s">
        <v>21</v>
      </c>
      <c r="H32" s="13">
        <f t="shared" si="32"/>
        <v>1</v>
      </c>
      <c r="I32" s="14" t="s">
        <v>21</v>
      </c>
      <c r="J32" s="13">
        <f t="shared" si="33"/>
        <v>1</v>
      </c>
      <c r="K32" s="14" t="s">
        <v>22</v>
      </c>
      <c r="L32" s="13">
        <f t="shared" si="34"/>
        <v>2</v>
      </c>
      <c r="M32" s="14" t="s">
        <v>21</v>
      </c>
      <c r="N32" s="13">
        <f t="shared" si="35"/>
        <v>1</v>
      </c>
      <c r="O32" s="14" t="s">
        <v>120</v>
      </c>
      <c r="P32" s="13" t="str">
        <f t="shared" si="36"/>
        <v>NA</v>
      </c>
      <c r="Q32" s="89">
        <f t="shared" si="27"/>
        <v>1.1666666666666667</v>
      </c>
      <c r="R32" s="13" t="str">
        <f t="shared" si="28"/>
        <v>Low</v>
      </c>
      <c r="S32" s="14" t="s">
        <v>23</v>
      </c>
      <c r="T32" s="13">
        <f t="shared" si="37"/>
        <v>3</v>
      </c>
      <c r="U32" s="14" t="s">
        <v>23</v>
      </c>
      <c r="V32" s="13">
        <f t="shared" si="38"/>
        <v>3</v>
      </c>
      <c r="W32" s="89">
        <f t="shared" si="39"/>
        <v>3</v>
      </c>
      <c r="X32" s="13" t="str">
        <f t="shared" si="40"/>
        <v>High</v>
      </c>
      <c r="Y32" s="14" t="s">
        <v>25</v>
      </c>
      <c r="Z32" s="90">
        <f t="shared" si="41"/>
        <v>3</v>
      </c>
      <c r="AA32" s="14" t="s">
        <v>25</v>
      </c>
      <c r="AB32" s="90">
        <f t="shared" si="42"/>
        <v>3</v>
      </c>
      <c r="AC32" s="14" t="s">
        <v>26</v>
      </c>
      <c r="AD32" s="90">
        <f t="shared" si="43"/>
        <v>2</v>
      </c>
      <c r="AE32" s="14" t="s">
        <v>25</v>
      </c>
      <c r="AF32" s="90">
        <f t="shared" si="44"/>
        <v>3</v>
      </c>
      <c r="AG32" s="14" t="s">
        <v>25</v>
      </c>
      <c r="AH32" s="90">
        <f t="shared" si="45"/>
        <v>3</v>
      </c>
      <c r="AI32" s="89">
        <f t="shared" si="46"/>
        <v>2.8</v>
      </c>
      <c r="AJ32" s="13" t="str">
        <f t="shared" si="47"/>
        <v>Strong</v>
      </c>
      <c r="AK32" s="89">
        <f t="shared" si="48"/>
        <v>3.5</v>
      </c>
      <c r="AL32" s="13" t="str">
        <f t="shared" si="49"/>
        <v>Moderate</v>
      </c>
      <c r="AM32" s="20" t="str">
        <f t="shared" si="29"/>
        <v>Low</v>
      </c>
    </row>
    <row r="33" spans="1:40" ht="30" x14ac:dyDescent="0.2">
      <c r="A33" s="120" t="s">
        <v>144</v>
      </c>
      <c r="B33" s="10"/>
      <c r="C33" s="14" t="s">
        <v>21</v>
      </c>
      <c r="D33" s="13">
        <f t="shared" si="30"/>
        <v>1</v>
      </c>
      <c r="E33" s="14" t="s">
        <v>22</v>
      </c>
      <c r="F33" s="13">
        <f t="shared" si="31"/>
        <v>2</v>
      </c>
      <c r="G33" s="14" t="s">
        <v>21</v>
      </c>
      <c r="H33" s="13">
        <f t="shared" si="32"/>
        <v>1</v>
      </c>
      <c r="I33" s="14" t="s">
        <v>22</v>
      </c>
      <c r="J33" s="13">
        <f t="shared" si="33"/>
        <v>2</v>
      </c>
      <c r="K33" s="14" t="s">
        <v>22</v>
      </c>
      <c r="L33" s="13">
        <f t="shared" si="34"/>
        <v>2</v>
      </c>
      <c r="M33" s="14" t="s">
        <v>21</v>
      </c>
      <c r="N33" s="13">
        <f t="shared" si="35"/>
        <v>1</v>
      </c>
      <c r="O33" s="14" t="s">
        <v>21</v>
      </c>
      <c r="P33" s="13">
        <f t="shared" si="36"/>
        <v>1</v>
      </c>
      <c r="Q33" s="89">
        <f t="shared" si="27"/>
        <v>1.4285714285714286</v>
      </c>
      <c r="R33" s="13" t="str">
        <f t="shared" si="28"/>
        <v>Low</v>
      </c>
      <c r="S33" s="14" t="s">
        <v>23</v>
      </c>
      <c r="T33" s="13">
        <f t="shared" si="37"/>
        <v>3</v>
      </c>
      <c r="U33" s="14" t="s">
        <v>23</v>
      </c>
      <c r="V33" s="13">
        <f t="shared" si="38"/>
        <v>3</v>
      </c>
      <c r="W33" s="89">
        <f t="shared" si="39"/>
        <v>3</v>
      </c>
      <c r="X33" s="13" t="str">
        <f t="shared" si="40"/>
        <v>High</v>
      </c>
      <c r="Y33" s="14" t="s">
        <v>26</v>
      </c>
      <c r="Z33" s="90">
        <f t="shared" si="41"/>
        <v>2</v>
      </c>
      <c r="AA33" s="14" t="s">
        <v>25</v>
      </c>
      <c r="AB33" s="90">
        <f t="shared" si="42"/>
        <v>3</v>
      </c>
      <c r="AC33" s="14" t="s">
        <v>26</v>
      </c>
      <c r="AD33" s="90">
        <f t="shared" si="43"/>
        <v>2</v>
      </c>
      <c r="AE33" s="14" t="s">
        <v>26</v>
      </c>
      <c r="AF33" s="90">
        <f t="shared" si="44"/>
        <v>2</v>
      </c>
      <c r="AG33" s="14" t="s">
        <v>25</v>
      </c>
      <c r="AH33" s="90">
        <f t="shared" si="45"/>
        <v>3</v>
      </c>
      <c r="AI33" s="89">
        <f t="shared" si="46"/>
        <v>2.4</v>
      </c>
      <c r="AJ33" s="13" t="str">
        <f t="shared" si="47"/>
        <v>Adequate</v>
      </c>
      <c r="AK33" s="89">
        <f t="shared" si="48"/>
        <v>4.2857142857142856</v>
      </c>
      <c r="AL33" s="13" t="str">
        <f t="shared" si="49"/>
        <v>Moderate</v>
      </c>
      <c r="AM33" s="20" t="str">
        <f t="shared" si="29"/>
        <v>Moderate</v>
      </c>
    </row>
    <row r="34" spans="1:40" ht="45" x14ac:dyDescent="0.2">
      <c r="A34" s="120" t="s">
        <v>145</v>
      </c>
      <c r="B34" s="10"/>
      <c r="C34" s="14" t="s">
        <v>21</v>
      </c>
      <c r="D34" s="13">
        <f t="shared" si="30"/>
        <v>1</v>
      </c>
      <c r="E34" s="14" t="s">
        <v>22</v>
      </c>
      <c r="F34" s="13">
        <f t="shared" si="31"/>
        <v>2</v>
      </c>
      <c r="G34" s="14" t="s">
        <v>21</v>
      </c>
      <c r="H34" s="13">
        <f t="shared" si="32"/>
        <v>1</v>
      </c>
      <c r="I34" s="14" t="s">
        <v>22</v>
      </c>
      <c r="J34" s="13">
        <f t="shared" si="33"/>
        <v>2</v>
      </c>
      <c r="K34" s="14" t="s">
        <v>22</v>
      </c>
      <c r="L34" s="13">
        <f t="shared" si="34"/>
        <v>2</v>
      </c>
      <c r="M34" s="14" t="s">
        <v>21</v>
      </c>
      <c r="N34" s="13">
        <f t="shared" si="35"/>
        <v>1</v>
      </c>
      <c r="O34" s="14" t="s">
        <v>21</v>
      </c>
      <c r="P34" s="13">
        <f t="shared" si="36"/>
        <v>1</v>
      </c>
      <c r="Q34" s="89">
        <f t="shared" si="27"/>
        <v>1.4285714285714286</v>
      </c>
      <c r="R34" s="13" t="str">
        <f t="shared" si="28"/>
        <v>Low</v>
      </c>
      <c r="S34" s="14" t="s">
        <v>23</v>
      </c>
      <c r="T34" s="13">
        <f t="shared" si="37"/>
        <v>3</v>
      </c>
      <c r="U34" s="14" t="s">
        <v>23</v>
      </c>
      <c r="V34" s="13">
        <f t="shared" si="38"/>
        <v>3</v>
      </c>
      <c r="W34" s="89">
        <f t="shared" si="39"/>
        <v>3</v>
      </c>
      <c r="X34" s="13" t="str">
        <f t="shared" si="40"/>
        <v>High</v>
      </c>
      <c r="Y34" s="14" t="s">
        <v>26</v>
      </c>
      <c r="Z34" s="90">
        <f t="shared" si="41"/>
        <v>2</v>
      </c>
      <c r="AA34" s="14" t="s">
        <v>25</v>
      </c>
      <c r="AB34" s="90">
        <f t="shared" si="42"/>
        <v>3</v>
      </c>
      <c r="AC34" s="14" t="s">
        <v>26</v>
      </c>
      <c r="AD34" s="90">
        <f t="shared" si="43"/>
        <v>2</v>
      </c>
      <c r="AE34" s="14" t="s">
        <v>26</v>
      </c>
      <c r="AF34" s="90">
        <f t="shared" si="44"/>
        <v>2</v>
      </c>
      <c r="AG34" s="14" t="s">
        <v>25</v>
      </c>
      <c r="AH34" s="90">
        <f t="shared" si="45"/>
        <v>3</v>
      </c>
      <c r="AI34" s="89">
        <f t="shared" si="46"/>
        <v>2.4</v>
      </c>
      <c r="AJ34" s="13" t="str">
        <f t="shared" si="47"/>
        <v>Adequate</v>
      </c>
      <c r="AK34" s="89">
        <f t="shared" si="48"/>
        <v>4.2857142857142856</v>
      </c>
      <c r="AL34" s="13" t="str">
        <f t="shared" si="49"/>
        <v>Moderate</v>
      </c>
      <c r="AM34" s="20" t="str">
        <f t="shared" si="29"/>
        <v>Moderate</v>
      </c>
    </row>
    <row r="35" spans="1:40" x14ac:dyDescent="0.2">
      <c r="A35" s="120" t="s">
        <v>146</v>
      </c>
      <c r="B35" s="11"/>
      <c r="C35" s="14" t="s">
        <v>21</v>
      </c>
      <c r="D35" s="13">
        <f t="shared" si="30"/>
        <v>1</v>
      </c>
      <c r="E35" s="14" t="s">
        <v>21</v>
      </c>
      <c r="F35" s="13">
        <f t="shared" si="31"/>
        <v>1</v>
      </c>
      <c r="G35" s="14" t="s">
        <v>21</v>
      </c>
      <c r="H35" s="13">
        <f t="shared" si="32"/>
        <v>1</v>
      </c>
      <c r="I35" s="14" t="s">
        <v>21</v>
      </c>
      <c r="J35" s="13">
        <f t="shared" si="33"/>
        <v>1</v>
      </c>
      <c r="K35" s="14" t="s">
        <v>22</v>
      </c>
      <c r="L35" s="13">
        <f t="shared" si="34"/>
        <v>2</v>
      </c>
      <c r="M35" s="14" t="s">
        <v>21</v>
      </c>
      <c r="N35" s="13">
        <f t="shared" si="35"/>
        <v>1</v>
      </c>
      <c r="O35" s="14" t="s">
        <v>21</v>
      </c>
      <c r="P35" s="13">
        <f t="shared" si="36"/>
        <v>1</v>
      </c>
      <c r="Q35" s="89">
        <f t="shared" si="27"/>
        <v>1.1428571428571428</v>
      </c>
      <c r="R35" s="13" t="str">
        <f t="shared" si="28"/>
        <v>Low</v>
      </c>
      <c r="S35" s="14" t="s">
        <v>23</v>
      </c>
      <c r="T35" s="13">
        <f t="shared" si="37"/>
        <v>3</v>
      </c>
      <c r="U35" s="14" t="s">
        <v>23</v>
      </c>
      <c r="V35" s="13">
        <f t="shared" si="38"/>
        <v>3</v>
      </c>
      <c r="W35" s="89">
        <f t="shared" si="39"/>
        <v>3</v>
      </c>
      <c r="X35" s="13" t="str">
        <f t="shared" si="40"/>
        <v>High</v>
      </c>
      <c r="Y35" s="14" t="s">
        <v>26</v>
      </c>
      <c r="Z35" s="90">
        <f t="shared" si="41"/>
        <v>2</v>
      </c>
      <c r="AA35" s="14" t="s">
        <v>25</v>
      </c>
      <c r="AB35" s="90">
        <f t="shared" si="42"/>
        <v>3</v>
      </c>
      <c r="AC35" s="14" t="s">
        <v>26</v>
      </c>
      <c r="AD35" s="90">
        <f t="shared" si="43"/>
        <v>2</v>
      </c>
      <c r="AE35" s="14" t="s">
        <v>26</v>
      </c>
      <c r="AF35" s="90">
        <f t="shared" si="44"/>
        <v>2</v>
      </c>
      <c r="AG35" s="14" t="s">
        <v>25</v>
      </c>
      <c r="AH35" s="90">
        <f t="shared" si="45"/>
        <v>3</v>
      </c>
      <c r="AI35" s="89">
        <f t="shared" si="46"/>
        <v>2.4</v>
      </c>
      <c r="AJ35" s="13" t="str">
        <f t="shared" si="47"/>
        <v>Adequate</v>
      </c>
      <c r="AK35" s="89">
        <f t="shared" si="48"/>
        <v>3.4285714285714284</v>
      </c>
      <c r="AL35" s="13" t="str">
        <f t="shared" si="49"/>
        <v>Moderate</v>
      </c>
      <c r="AM35" s="20" t="str">
        <f t="shared" si="29"/>
        <v>Moderate</v>
      </c>
    </row>
    <row r="36" spans="1:40" x14ac:dyDescent="0.2">
      <c r="A36" s="120" t="s">
        <v>147</v>
      </c>
      <c r="B36" s="17"/>
      <c r="C36" s="14" t="s">
        <v>21</v>
      </c>
      <c r="D36" s="13">
        <f t="shared" si="30"/>
        <v>1</v>
      </c>
      <c r="E36" s="14" t="s">
        <v>21</v>
      </c>
      <c r="F36" s="13">
        <f t="shared" si="31"/>
        <v>1</v>
      </c>
      <c r="G36" s="14" t="s">
        <v>21</v>
      </c>
      <c r="H36" s="13">
        <f t="shared" si="32"/>
        <v>1</v>
      </c>
      <c r="I36" s="14" t="s">
        <v>21</v>
      </c>
      <c r="J36" s="13">
        <f t="shared" si="33"/>
        <v>1</v>
      </c>
      <c r="K36" s="14" t="s">
        <v>22</v>
      </c>
      <c r="L36" s="13">
        <f t="shared" si="34"/>
        <v>2</v>
      </c>
      <c r="M36" s="14" t="s">
        <v>21</v>
      </c>
      <c r="N36" s="13">
        <f t="shared" si="35"/>
        <v>1</v>
      </c>
      <c r="O36" s="14" t="s">
        <v>21</v>
      </c>
      <c r="P36" s="13">
        <f t="shared" si="36"/>
        <v>1</v>
      </c>
      <c r="Q36" s="89">
        <f t="shared" si="27"/>
        <v>1.1428571428571428</v>
      </c>
      <c r="R36" s="13" t="str">
        <f t="shared" si="28"/>
        <v>Low</v>
      </c>
      <c r="S36" s="14" t="s">
        <v>22</v>
      </c>
      <c r="T36" s="13">
        <f t="shared" si="37"/>
        <v>2</v>
      </c>
      <c r="U36" s="14" t="s">
        <v>23</v>
      </c>
      <c r="V36" s="13">
        <f t="shared" si="38"/>
        <v>3</v>
      </c>
      <c r="W36" s="89">
        <f t="shared" si="39"/>
        <v>2.5</v>
      </c>
      <c r="X36" s="13" t="str">
        <f t="shared" si="40"/>
        <v>High</v>
      </c>
      <c r="Y36" s="14" t="s">
        <v>27</v>
      </c>
      <c r="Z36" s="90">
        <f t="shared" si="41"/>
        <v>1</v>
      </c>
      <c r="AA36" s="14" t="s">
        <v>25</v>
      </c>
      <c r="AB36" s="90">
        <f t="shared" si="42"/>
        <v>3</v>
      </c>
      <c r="AC36" s="14" t="s">
        <v>26</v>
      </c>
      <c r="AD36" s="90">
        <f t="shared" si="43"/>
        <v>2</v>
      </c>
      <c r="AE36" s="14" t="s">
        <v>25</v>
      </c>
      <c r="AF36" s="90">
        <f t="shared" si="44"/>
        <v>3</v>
      </c>
      <c r="AG36" s="14" t="s">
        <v>26</v>
      </c>
      <c r="AH36" s="90">
        <f t="shared" si="45"/>
        <v>2</v>
      </c>
      <c r="AI36" s="89">
        <f t="shared" si="46"/>
        <v>2.2000000000000002</v>
      </c>
      <c r="AJ36" s="13" t="str">
        <f t="shared" si="47"/>
        <v>Adequate</v>
      </c>
      <c r="AK36" s="89">
        <f t="shared" si="48"/>
        <v>2.8571428571428568</v>
      </c>
      <c r="AL36" s="13" t="str">
        <f t="shared" si="49"/>
        <v>Moderate</v>
      </c>
      <c r="AM36" s="20" t="str">
        <f t="shared" si="29"/>
        <v>Moderate</v>
      </c>
    </row>
    <row r="37" spans="1:40" ht="30" x14ac:dyDescent="0.2">
      <c r="A37" s="120" t="s">
        <v>148</v>
      </c>
      <c r="B37" s="17"/>
      <c r="C37" s="14" t="s">
        <v>21</v>
      </c>
      <c r="D37" s="13">
        <f t="shared" si="30"/>
        <v>1</v>
      </c>
      <c r="E37" s="14" t="s">
        <v>21</v>
      </c>
      <c r="F37" s="13">
        <f t="shared" si="31"/>
        <v>1</v>
      </c>
      <c r="G37" s="14" t="s">
        <v>21</v>
      </c>
      <c r="H37" s="13">
        <f t="shared" si="32"/>
        <v>1</v>
      </c>
      <c r="I37" s="14" t="s">
        <v>21</v>
      </c>
      <c r="J37" s="13">
        <f t="shared" si="33"/>
        <v>1</v>
      </c>
      <c r="K37" s="14" t="s">
        <v>22</v>
      </c>
      <c r="L37" s="13">
        <f t="shared" si="34"/>
        <v>2</v>
      </c>
      <c r="M37" s="14" t="s">
        <v>21</v>
      </c>
      <c r="N37" s="13">
        <f t="shared" si="35"/>
        <v>1</v>
      </c>
      <c r="O37" s="14" t="s">
        <v>21</v>
      </c>
      <c r="P37" s="13">
        <f t="shared" si="36"/>
        <v>1</v>
      </c>
      <c r="Q37" s="89">
        <f t="shared" si="27"/>
        <v>1.1428571428571428</v>
      </c>
      <c r="R37" s="13" t="str">
        <f t="shared" si="28"/>
        <v>Low</v>
      </c>
      <c r="S37" s="14" t="s">
        <v>22</v>
      </c>
      <c r="T37" s="13">
        <f t="shared" si="37"/>
        <v>2</v>
      </c>
      <c r="U37" s="14" t="s">
        <v>23</v>
      </c>
      <c r="V37" s="13">
        <f t="shared" si="38"/>
        <v>3</v>
      </c>
      <c r="W37" s="89">
        <f t="shared" si="39"/>
        <v>2.5</v>
      </c>
      <c r="X37" s="13" t="str">
        <f t="shared" si="40"/>
        <v>High</v>
      </c>
      <c r="Y37" s="14" t="s">
        <v>27</v>
      </c>
      <c r="Z37" s="90">
        <f t="shared" si="41"/>
        <v>1</v>
      </c>
      <c r="AA37" s="14" t="s">
        <v>25</v>
      </c>
      <c r="AB37" s="90">
        <f t="shared" si="42"/>
        <v>3</v>
      </c>
      <c r="AC37" s="14" t="s">
        <v>26</v>
      </c>
      <c r="AD37" s="90">
        <f t="shared" si="43"/>
        <v>2</v>
      </c>
      <c r="AE37" s="14" t="s">
        <v>26</v>
      </c>
      <c r="AF37" s="90">
        <f t="shared" si="44"/>
        <v>2</v>
      </c>
      <c r="AG37" s="14" t="s">
        <v>26</v>
      </c>
      <c r="AH37" s="90">
        <f t="shared" si="45"/>
        <v>2</v>
      </c>
      <c r="AI37" s="89">
        <f t="shared" si="46"/>
        <v>2</v>
      </c>
      <c r="AJ37" s="13" t="str">
        <f t="shared" si="47"/>
        <v>Adequate</v>
      </c>
      <c r="AK37" s="89">
        <f t="shared" si="48"/>
        <v>2.8571428571428568</v>
      </c>
      <c r="AL37" s="13" t="str">
        <f t="shared" si="49"/>
        <v>Moderate</v>
      </c>
      <c r="AM37" s="20" t="str">
        <f t="shared" si="29"/>
        <v>Moderate</v>
      </c>
    </row>
    <row r="38" spans="1:40" x14ac:dyDescent="0.2">
      <c r="A38" s="120" t="s">
        <v>149</v>
      </c>
      <c r="B38" s="17"/>
      <c r="C38" s="14" t="s">
        <v>21</v>
      </c>
      <c r="D38" s="13">
        <f t="shared" si="30"/>
        <v>1</v>
      </c>
      <c r="E38" s="14" t="s">
        <v>21</v>
      </c>
      <c r="F38" s="13">
        <f t="shared" si="31"/>
        <v>1</v>
      </c>
      <c r="G38" s="14" t="s">
        <v>21</v>
      </c>
      <c r="H38" s="13">
        <f t="shared" si="32"/>
        <v>1</v>
      </c>
      <c r="I38" s="14" t="s">
        <v>21</v>
      </c>
      <c r="J38" s="13">
        <f t="shared" si="33"/>
        <v>1</v>
      </c>
      <c r="K38" s="14" t="s">
        <v>22</v>
      </c>
      <c r="L38" s="13">
        <f t="shared" si="34"/>
        <v>2</v>
      </c>
      <c r="M38" s="14" t="s">
        <v>21</v>
      </c>
      <c r="N38" s="13">
        <f t="shared" si="35"/>
        <v>1</v>
      </c>
      <c r="O38" s="14" t="s">
        <v>21</v>
      </c>
      <c r="P38" s="13">
        <f t="shared" si="36"/>
        <v>1</v>
      </c>
      <c r="Q38" s="89">
        <f t="shared" si="27"/>
        <v>1.1428571428571428</v>
      </c>
      <c r="R38" s="13" t="str">
        <f t="shared" si="28"/>
        <v>Low</v>
      </c>
      <c r="S38" s="14" t="s">
        <v>22</v>
      </c>
      <c r="T38" s="13">
        <f t="shared" si="37"/>
        <v>2</v>
      </c>
      <c r="U38" s="14" t="s">
        <v>23</v>
      </c>
      <c r="V38" s="13">
        <f t="shared" si="38"/>
        <v>3</v>
      </c>
      <c r="W38" s="89">
        <f t="shared" si="39"/>
        <v>2.5</v>
      </c>
      <c r="X38" s="13" t="str">
        <f t="shared" si="40"/>
        <v>High</v>
      </c>
      <c r="Y38" s="14" t="s">
        <v>27</v>
      </c>
      <c r="Z38" s="90">
        <f t="shared" si="41"/>
        <v>1</v>
      </c>
      <c r="AA38" s="14" t="s">
        <v>25</v>
      </c>
      <c r="AB38" s="90">
        <f t="shared" si="42"/>
        <v>3</v>
      </c>
      <c r="AC38" s="14" t="s">
        <v>26</v>
      </c>
      <c r="AD38" s="90">
        <f t="shared" si="43"/>
        <v>2</v>
      </c>
      <c r="AE38" s="14" t="s">
        <v>26</v>
      </c>
      <c r="AF38" s="90">
        <f t="shared" si="44"/>
        <v>2</v>
      </c>
      <c r="AG38" s="14" t="s">
        <v>26</v>
      </c>
      <c r="AH38" s="90">
        <f t="shared" si="45"/>
        <v>2</v>
      </c>
      <c r="AI38" s="89">
        <f t="shared" si="46"/>
        <v>2</v>
      </c>
      <c r="AJ38" s="13" t="str">
        <f t="shared" si="47"/>
        <v>Adequate</v>
      </c>
      <c r="AK38" s="89">
        <f t="shared" si="48"/>
        <v>2.8571428571428568</v>
      </c>
      <c r="AL38" s="13" t="str">
        <f t="shared" si="49"/>
        <v>Moderate</v>
      </c>
      <c r="AM38" s="20" t="str">
        <f t="shared" si="29"/>
        <v>Moderate</v>
      </c>
    </row>
    <row r="39" spans="1:40" ht="15.75" thickBot="1" x14ac:dyDescent="0.25">
      <c r="A39" s="120" t="s">
        <v>135</v>
      </c>
      <c r="B39" s="17"/>
      <c r="C39" s="14" t="s">
        <v>21</v>
      </c>
      <c r="D39" s="13">
        <f t="shared" si="30"/>
        <v>1</v>
      </c>
      <c r="E39" s="14" t="s">
        <v>21</v>
      </c>
      <c r="F39" s="13">
        <f t="shared" si="31"/>
        <v>1</v>
      </c>
      <c r="G39" s="14" t="s">
        <v>21</v>
      </c>
      <c r="H39" s="13">
        <f t="shared" si="32"/>
        <v>1</v>
      </c>
      <c r="I39" s="14" t="s">
        <v>22</v>
      </c>
      <c r="J39" s="13">
        <f t="shared" si="33"/>
        <v>2</v>
      </c>
      <c r="K39" s="14" t="s">
        <v>22</v>
      </c>
      <c r="L39" s="13">
        <f t="shared" si="34"/>
        <v>2</v>
      </c>
      <c r="M39" s="14" t="s">
        <v>21</v>
      </c>
      <c r="N39" s="13">
        <f t="shared" si="35"/>
        <v>1</v>
      </c>
      <c r="O39" s="14" t="s">
        <v>21</v>
      </c>
      <c r="P39" s="13">
        <f t="shared" si="36"/>
        <v>1</v>
      </c>
      <c r="Q39" s="89">
        <f t="shared" si="27"/>
        <v>1.2857142857142858</v>
      </c>
      <c r="R39" s="13" t="str">
        <f t="shared" si="28"/>
        <v>Low</v>
      </c>
      <c r="S39" s="14" t="s">
        <v>23</v>
      </c>
      <c r="T39" s="13">
        <f t="shared" si="37"/>
        <v>3</v>
      </c>
      <c r="U39" s="14" t="s">
        <v>23</v>
      </c>
      <c r="V39" s="13">
        <f t="shared" si="38"/>
        <v>3</v>
      </c>
      <c r="W39" s="89">
        <f t="shared" si="39"/>
        <v>3</v>
      </c>
      <c r="X39" s="13" t="str">
        <f t="shared" si="40"/>
        <v>High</v>
      </c>
      <c r="Y39" s="14" t="s">
        <v>27</v>
      </c>
      <c r="Z39" s="90">
        <f t="shared" si="41"/>
        <v>1</v>
      </c>
      <c r="AA39" s="14" t="s">
        <v>25</v>
      </c>
      <c r="AB39" s="90">
        <f t="shared" si="42"/>
        <v>3</v>
      </c>
      <c r="AC39" s="14" t="s">
        <v>26</v>
      </c>
      <c r="AD39" s="90">
        <f t="shared" si="43"/>
        <v>2</v>
      </c>
      <c r="AE39" s="14" t="s">
        <v>26</v>
      </c>
      <c r="AF39" s="90">
        <f t="shared" si="44"/>
        <v>2</v>
      </c>
      <c r="AG39" s="14" t="s">
        <v>26</v>
      </c>
      <c r="AH39" s="90">
        <f t="shared" si="45"/>
        <v>2</v>
      </c>
      <c r="AI39" s="89">
        <f t="shared" si="46"/>
        <v>2</v>
      </c>
      <c r="AJ39" s="13" t="str">
        <f t="shared" si="47"/>
        <v>Adequate</v>
      </c>
      <c r="AK39" s="89">
        <f t="shared" si="48"/>
        <v>3.8571428571428577</v>
      </c>
      <c r="AL39" s="13" t="str">
        <f t="shared" si="49"/>
        <v>Moderate</v>
      </c>
      <c r="AM39" s="20" t="str">
        <f t="shared" si="29"/>
        <v>Moderate</v>
      </c>
    </row>
    <row r="40" spans="1:40" s="127" customFormat="1" ht="19.5" thickBot="1" x14ac:dyDescent="0.25">
      <c r="A40" s="121" t="s">
        <v>150</v>
      </c>
      <c r="B40" s="128"/>
      <c r="C40" s="128"/>
      <c r="D40" s="129"/>
      <c r="E40" s="129"/>
      <c r="F40" s="129"/>
      <c r="G40" s="129"/>
      <c r="H40" s="129"/>
      <c r="I40" s="129"/>
      <c r="J40" s="129"/>
      <c r="K40" s="129"/>
      <c r="L40" s="129"/>
      <c r="M40" s="129"/>
      <c r="N40" s="129"/>
      <c r="O40" s="129"/>
      <c r="P40" s="129"/>
      <c r="Q40" s="124">
        <f t="array" ref="Q40">AVERAGE(IF(ISNUMBER(Q41:Q42),Q41:Q42))</f>
        <v>1.2857142857142858</v>
      </c>
      <c r="R40" s="125" t="str">
        <f>IF(Q40&gt;2.49,"High",IF(Q40&lt;1.5,"Low","Moderate"))</f>
        <v>Low</v>
      </c>
      <c r="S40" s="123"/>
      <c r="T40" s="123"/>
      <c r="U40" s="123"/>
      <c r="V40" s="123"/>
      <c r="W40" s="124">
        <f t="array" ref="W40">AVERAGE(IF(ISNUMBER(W41:W42),W41:W42))</f>
        <v>3</v>
      </c>
      <c r="X40" s="125" t="str">
        <f>IF(W40&gt;2.49,"High",IF(W40&lt;1.5,"Low","Moderate"))</f>
        <v>High</v>
      </c>
      <c r="Y40" s="129"/>
      <c r="Z40" s="123"/>
      <c r="AA40" s="129"/>
      <c r="AB40" s="123"/>
      <c r="AC40" s="129"/>
      <c r="AD40" s="123"/>
      <c r="AE40" s="129"/>
      <c r="AF40" s="123"/>
      <c r="AG40" s="129"/>
      <c r="AH40" s="123"/>
      <c r="AI40" s="124">
        <f t="array" ref="AI40">AVERAGE(IF(ISNUMBER(AI41:AI42),AI41:AI42))</f>
        <v>2.2000000000000002</v>
      </c>
      <c r="AJ40" s="126" t="str">
        <f>IF(AI40&gt;2.49,"Strong",IF(AI40&lt;1.5,"Weak","Adequate"))</f>
        <v>Adequate</v>
      </c>
      <c r="AK40" s="124">
        <f>AVERAGE(AK41:AK42)</f>
        <v>3.8571428571428577</v>
      </c>
      <c r="AL40" s="125" t="str">
        <f>IF(AK40&gt;5.59,"High",IF(AK40&lt;2.6,"Low","Moderate"))</f>
        <v>Moderate</v>
      </c>
      <c r="AM40" s="125" t="str">
        <f>INDEX(residualrisk,MATCH($AJ40,Controls,0),MATCH($AL40,InherentRisk,0))</f>
        <v>Moderate</v>
      </c>
    </row>
    <row r="41" spans="1:40" ht="30" x14ac:dyDescent="0.2">
      <c r="A41" s="118" t="s">
        <v>151</v>
      </c>
      <c r="B41" s="17"/>
      <c r="C41" s="14" t="s">
        <v>21</v>
      </c>
      <c r="D41" s="13">
        <f>IF(C41="low",1,IF(C41="Moderate",2,IF(C41="NA","NA",3)))</f>
        <v>1</v>
      </c>
      <c r="E41" s="14" t="s">
        <v>21</v>
      </c>
      <c r="F41" s="13">
        <f>IF(E41="low",1,IF(E41="Moderate",2,IF(E41="NA","NA",3)))</f>
        <v>1</v>
      </c>
      <c r="G41" s="14" t="s">
        <v>21</v>
      </c>
      <c r="H41" s="13">
        <f>IF(G41="low",1,IF(G41="Moderate",2,IF(G41="NA","NA",3)))</f>
        <v>1</v>
      </c>
      <c r="I41" s="14" t="s">
        <v>22</v>
      </c>
      <c r="J41" s="13">
        <f>IF(I41="low",1,IF(I41="Moderate",2,IF(I41="NA","NA",3)))</f>
        <v>2</v>
      </c>
      <c r="K41" s="14" t="s">
        <v>22</v>
      </c>
      <c r="L41" s="13">
        <f>IF(K41="low",1,IF(K41="Moderate",2,IF(K41="NA","NA",3)))</f>
        <v>2</v>
      </c>
      <c r="M41" s="14" t="s">
        <v>21</v>
      </c>
      <c r="N41" s="13">
        <f>IF(M41="low",1,IF(M41="Moderate",2,IF(M41="NA","NA",3)))</f>
        <v>1</v>
      </c>
      <c r="O41" s="14" t="s">
        <v>21</v>
      </c>
      <c r="P41" s="13">
        <f>IF(O41="low",1,IF(O41="Moderate",2,IF(O41="NA","NA",3)))</f>
        <v>1</v>
      </c>
      <c r="Q41" s="89">
        <f t="shared" ref="Q41:Q42" si="50">IF(ISERROR(AVERAGE(D41,F41,H41,J41,L41,N41,P41)),"NA",AVERAGE(D41,F41,H41,J41,L41,N41,P41))</f>
        <v>1.2857142857142858</v>
      </c>
      <c r="R41" s="13" t="str">
        <f>IF(Q41="NA","NA",IF(Q41&gt;2.49,"High",IF(Q41&lt;1.5,"Low","Moderate")))</f>
        <v>Low</v>
      </c>
      <c r="S41" s="14" t="s">
        <v>23</v>
      </c>
      <c r="T41" s="13">
        <f>IF(S41="low",1,IF(S41="Moderate",2,IF(S41="NA","NA",3)))</f>
        <v>3</v>
      </c>
      <c r="U41" s="14" t="s">
        <v>23</v>
      </c>
      <c r="V41" s="13">
        <f>IF(U41="low",1,IF(U41="Moderate",2,IF(U41="NA","NA",3)))</f>
        <v>3</v>
      </c>
      <c r="W41" s="89">
        <f>IF(ISERROR(AVERAGE(T41,V41)),"NA",AVERAGE(T41,V41))</f>
        <v>3</v>
      </c>
      <c r="X41" s="13" t="str">
        <f>IF(W41="NA","NA",IF(W41&gt;2.49,"High",IF(W41&lt;1.5,"Low","Moderate")))</f>
        <v>High</v>
      </c>
      <c r="Y41" s="14" t="s">
        <v>27</v>
      </c>
      <c r="Z41" s="90">
        <f>IF(Y41="weak",1,IF(Y41="adequate",2,IF(Y41="NA","NA",3)))</f>
        <v>1</v>
      </c>
      <c r="AA41" s="14" t="s">
        <v>25</v>
      </c>
      <c r="AB41" s="90">
        <f>IF(AA41="weak",1,IF(AA41="adequate",2,IF(AA41="NA","NA",3)))</f>
        <v>3</v>
      </c>
      <c r="AC41" s="14" t="s">
        <v>26</v>
      </c>
      <c r="AD41" s="90">
        <f>IF(AC41="weak",1,IF(AC41="adequate",2,IF(AC41="NA","NA",3)))</f>
        <v>2</v>
      </c>
      <c r="AE41" s="14" t="s">
        <v>26</v>
      </c>
      <c r="AF41" s="90">
        <f t="shared" si="44"/>
        <v>2</v>
      </c>
      <c r="AG41" s="14" t="s">
        <v>26</v>
      </c>
      <c r="AH41" s="90">
        <f t="shared" si="45"/>
        <v>2</v>
      </c>
      <c r="AI41" s="89">
        <f t="shared" si="46"/>
        <v>2</v>
      </c>
      <c r="AJ41" s="13" t="str">
        <f>IF(AI41="NA","NA",IF(AI41&gt;2.49,"Strong",IF(AI41&lt;1.5,"Weak","Adequate")))</f>
        <v>Adequate</v>
      </c>
      <c r="AK41" s="89">
        <f>IFERROR(Q41*W41,"NA")</f>
        <v>3.8571428571428577</v>
      </c>
      <c r="AL41" s="13" t="str">
        <f>IF(AK41="NA","NA",IF(AK41&gt;5.59,"High",IF(AK41&lt;2.6,"Low","Moderate")))</f>
        <v>Moderate</v>
      </c>
      <c r="AM41" s="20" t="str">
        <f>IFERROR(INDEX(residualrisk,MATCH($AJ41,Controls,0),MATCH($AL41,InherentRisk,0)),"NA")</f>
        <v>Moderate</v>
      </c>
    </row>
    <row r="42" spans="1:40" ht="30" x14ac:dyDescent="0.2">
      <c r="A42" s="95" t="s">
        <v>152</v>
      </c>
      <c r="B42" s="10"/>
      <c r="C42" s="14" t="s">
        <v>21</v>
      </c>
      <c r="D42" s="13">
        <f>IF(C42="low",1,IF(C42="Moderate",2,IF(C42="NA","NA",3)))</f>
        <v>1</v>
      </c>
      <c r="E42" s="14" t="s">
        <v>22</v>
      </c>
      <c r="F42" s="13">
        <f>IF(E42="low",1,IF(E42="Moderate",2,IF(E42="NA","NA",3)))</f>
        <v>2</v>
      </c>
      <c r="G42" s="14" t="s">
        <v>21</v>
      </c>
      <c r="H42" s="13">
        <f>IF(G42="low",1,IF(G42="Moderate",2,IF(G42="NA","NA",3)))</f>
        <v>1</v>
      </c>
      <c r="I42" s="14" t="s">
        <v>21</v>
      </c>
      <c r="J42" s="13">
        <f>IF(I42="low",1,IF(I42="Moderate",2,IF(I42="NA","NA",3)))</f>
        <v>1</v>
      </c>
      <c r="K42" s="14" t="s">
        <v>22</v>
      </c>
      <c r="L42" s="13">
        <f>IF(K42="low",1,IF(K42="Moderate",2,IF(K42="NA","NA",3)))</f>
        <v>2</v>
      </c>
      <c r="M42" s="14" t="s">
        <v>21</v>
      </c>
      <c r="N42" s="13">
        <f>IF(M42="low",1,IF(M42="Moderate",2,IF(M42="NA","NA",3)))</f>
        <v>1</v>
      </c>
      <c r="O42" s="14" t="s">
        <v>21</v>
      </c>
      <c r="P42" s="13">
        <f>IF(O42="low",1,IF(O42="Moderate",2,IF(O42="NA","NA",3)))</f>
        <v>1</v>
      </c>
      <c r="Q42" s="89">
        <f t="shared" si="50"/>
        <v>1.2857142857142858</v>
      </c>
      <c r="R42" s="13" t="str">
        <f>IF(Q42="NA","NA",IF(Q42&gt;2.49,"High",IF(Q42&lt;1.5,"Low","Moderate")))</f>
        <v>Low</v>
      </c>
      <c r="S42" s="14" t="s">
        <v>23</v>
      </c>
      <c r="T42" s="13">
        <f>IF(S42="low",1,IF(S42="Moderate",2,IF(S42="NA","NA",3)))</f>
        <v>3</v>
      </c>
      <c r="U42" s="14" t="s">
        <v>23</v>
      </c>
      <c r="V42" s="13">
        <f>IF(U42="low",1,IF(U42="Moderate",2,IF(U42="NA","NA",3)))</f>
        <v>3</v>
      </c>
      <c r="W42" s="89">
        <f>IF(ISERROR(AVERAGE(T42,V42)),"NA",AVERAGE(T42,V42))</f>
        <v>3</v>
      </c>
      <c r="X42" s="13" t="str">
        <f>IF(W42="NA","NA",IF(W42&gt;2.49,"High",IF(W42&lt;1.5,"Low","Moderate")))</f>
        <v>High</v>
      </c>
      <c r="Y42" s="14" t="s">
        <v>26</v>
      </c>
      <c r="Z42" s="90">
        <f>IF(Y42="weak",1,IF(Y42="adequate",2,IF(Y42="NA","NA",3)))</f>
        <v>2</v>
      </c>
      <c r="AA42" s="14" t="s">
        <v>25</v>
      </c>
      <c r="AB42" s="90">
        <f>IF(AA42="weak",1,IF(AA42="adequate",2,IF(AA42="NA","NA",3)))</f>
        <v>3</v>
      </c>
      <c r="AC42" s="14" t="s">
        <v>26</v>
      </c>
      <c r="AD42" s="90">
        <f>IF(AC42="weak",1,IF(AC42="adequate",2,IF(AC42="NA","NA",3)))</f>
        <v>2</v>
      </c>
      <c r="AE42" s="14" t="s">
        <v>26</v>
      </c>
      <c r="AF42" s="90">
        <f t="shared" si="44"/>
        <v>2</v>
      </c>
      <c r="AG42" s="14" t="s">
        <v>25</v>
      </c>
      <c r="AH42" s="90">
        <f t="shared" si="45"/>
        <v>3</v>
      </c>
      <c r="AI42" s="89">
        <f t="shared" si="46"/>
        <v>2.4</v>
      </c>
      <c r="AJ42" s="13" t="str">
        <f>IF(AI42="NA","NA",IF(AI42&gt;2.49,"Strong",IF(AI42&lt;1.5,"Weak","Adequate")))</f>
        <v>Adequate</v>
      </c>
      <c r="AK42" s="89">
        <f>IFERROR(Q42*W42,"NA")</f>
        <v>3.8571428571428577</v>
      </c>
      <c r="AL42" s="13" t="str">
        <f>IF(AK42="NA","NA",IF(AK42&gt;5.59,"High",IF(AK42&lt;2.6,"Low","Moderate")))</f>
        <v>Moderate</v>
      </c>
      <c r="AM42" s="20" t="str">
        <f>IFERROR(INDEX(residualrisk,MATCH($AJ42,Controls,0),MATCH($AL42,InherentRisk,0)),"NA")</f>
        <v>Moderate</v>
      </c>
      <c r="AN42" s="16">
        <v>1</v>
      </c>
    </row>
    <row r="43" spans="1:40" ht="15" customHeight="1" x14ac:dyDescent="0.2">
      <c r="A43" s="12"/>
      <c r="B43" s="12"/>
      <c r="C43" s="5"/>
      <c r="D43" s="85"/>
      <c r="E43" s="5"/>
      <c r="F43" s="85"/>
      <c r="G43" s="5"/>
    </row>
    <row r="44" spans="1:40" x14ac:dyDescent="0.2">
      <c r="A44" s="12"/>
      <c r="B44" s="12"/>
      <c r="C44" s="5"/>
      <c r="D44" s="85"/>
      <c r="E44" s="5"/>
      <c r="F44" s="85"/>
      <c r="G44" s="5"/>
    </row>
    <row r="45" spans="1:40" x14ac:dyDescent="0.2">
      <c r="C45" s="5"/>
      <c r="D45" s="85"/>
      <c r="E45" s="5"/>
      <c r="F45" s="85"/>
      <c r="G45" s="5"/>
    </row>
    <row r="46" spans="1:40" x14ac:dyDescent="0.2">
      <c r="C46" s="5"/>
      <c r="D46" s="85"/>
      <c r="E46" s="5"/>
      <c r="F46" s="85"/>
      <c r="G46" s="5"/>
    </row>
    <row r="47" spans="1:40" x14ac:dyDescent="0.2">
      <c r="C47" s="5"/>
      <c r="D47" s="85"/>
      <c r="E47" s="5"/>
      <c r="F47" s="85"/>
      <c r="G47" s="5"/>
    </row>
    <row r="48" spans="1:40" x14ac:dyDescent="0.2">
      <c r="C48" s="5"/>
      <c r="D48" s="85"/>
      <c r="E48" s="5"/>
      <c r="F48" s="85"/>
      <c r="G48" s="5"/>
    </row>
    <row r="49" spans="3:7" x14ac:dyDescent="0.2">
      <c r="C49" s="5"/>
      <c r="D49" s="85"/>
      <c r="E49" s="5"/>
      <c r="F49" s="85"/>
      <c r="G49" s="5"/>
    </row>
    <row r="50" spans="3:7" x14ac:dyDescent="0.2">
      <c r="C50" s="5"/>
      <c r="D50" s="85"/>
      <c r="E50" s="5"/>
      <c r="F50" s="85"/>
      <c r="G50" s="5"/>
    </row>
    <row r="51" spans="3:7" x14ac:dyDescent="0.2">
      <c r="C51" s="5"/>
      <c r="D51" s="85"/>
      <c r="E51" s="5"/>
      <c r="F51" s="85"/>
      <c r="G51" s="5"/>
    </row>
    <row r="52" spans="3:7" x14ac:dyDescent="0.2">
      <c r="C52" s="5"/>
      <c r="D52" s="85"/>
      <c r="E52" s="5"/>
      <c r="F52" s="85"/>
      <c r="G52" s="5"/>
    </row>
    <row r="53" spans="3:7" x14ac:dyDescent="0.2">
      <c r="C53" s="5"/>
      <c r="D53" s="85"/>
      <c r="E53" s="5"/>
      <c r="F53" s="85"/>
      <c r="G53" s="5"/>
    </row>
    <row r="54" spans="3:7" x14ac:dyDescent="0.2">
      <c r="C54" s="5"/>
      <c r="D54" s="85"/>
      <c r="E54" s="5"/>
      <c r="F54" s="85"/>
      <c r="G54" s="5"/>
    </row>
    <row r="55" spans="3:7" x14ac:dyDescent="0.2">
      <c r="C55" s="5"/>
      <c r="D55" s="85"/>
      <c r="E55" s="5"/>
      <c r="F55" s="85"/>
      <c r="G55" s="5"/>
    </row>
  </sheetData>
  <sheetProtection formatColumns="0" formatRows="0" selectLockedCells="1"/>
  <mergeCells count="5">
    <mergeCell ref="C4:X4"/>
    <mergeCell ref="C5:R5"/>
    <mergeCell ref="S5:X5"/>
    <mergeCell ref="Y5:AJ5"/>
    <mergeCell ref="AK5:AL5"/>
  </mergeCells>
  <conditionalFormatting sqref="B8:C8 E8 B9:E24">
    <cfRule type="containsBlanks" dxfId="35" priority="60" stopIfTrue="1">
      <formula>LEN(TRIM(B8))=0</formula>
    </cfRule>
  </conditionalFormatting>
  <conditionalFormatting sqref="B26:O39">
    <cfRule type="containsBlanks" dxfId="34" priority="29" stopIfTrue="1">
      <formula>LEN(TRIM(B26))=0</formula>
    </cfRule>
  </conditionalFormatting>
  <conditionalFormatting sqref="B41:O42">
    <cfRule type="containsBlanks" dxfId="33" priority="27" stopIfTrue="1">
      <formula>LEN(TRIM(B41))=0</formula>
    </cfRule>
  </conditionalFormatting>
  <conditionalFormatting sqref="D8:D24">
    <cfRule type="containsBlanks" dxfId="32" priority="43" stopIfTrue="1">
      <formula>LEN(TRIM(D8))=0</formula>
    </cfRule>
  </conditionalFormatting>
  <conditionalFormatting sqref="F8:O24">
    <cfRule type="containsBlanks" dxfId="31" priority="28" stopIfTrue="1">
      <formula>LEN(TRIM(F8))=0</formula>
    </cfRule>
  </conditionalFormatting>
  <conditionalFormatting sqref="R7 X7 AL7 R25 X25 AL25 R40 X40 AL40">
    <cfRule type="containsText" dxfId="30" priority="6" stopIfTrue="1" operator="containsText" text="moderate">
      <formula>NOT(ISERROR(SEARCH("moderate",R7)))</formula>
    </cfRule>
    <cfRule type="containsText" dxfId="29" priority="7" stopIfTrue="1" operator="containsText" text="Low">
      <formula>NOT(ISERROR(SEARCH("Low",R7)))</formula>
    </cfRule>
    <cfRule type="containsText" dxfId="28" priority="8" stopIfTrue="1" operator="containsText" text="high">
      <formula>NOT(ISERROR(SEARCH("high",R7)))</formula>
    </cfRule>
  </conditionalFormatting>
  <conditionalFormatting sqref="S8:S16">
    <cfRule type="containsBlanks" dxfId="27" priority="59" stopIfTrue="1">
      <formula>LEN(TRIM(S8))=0</formula>
    </cfRule>
  </conditionalFormatting>
  <conditionalFormatting sqref="S26:X26">
    <cfRule type="containsBlanks" dxfId="26" priority="70" stopIfTrue="1">
      <formula>LEN(TRIM(S26))=0</formula>
    </cfRule>
  </conditionalFormatting>
  <conditionalFormatting sqref="S27:Y39">
    <cfRule type="containsBlanks" dxfId="25" priority="23" stopIfTrue="1">
      <formula>LEN(TRIM(S27))=0</formula>
    </cfRule>
  </conditionalFormatting>
  <conditionalFormatting sqref="S41:Y42">
    <cfRule type="containsBlanks" dxfId="24" priority="21" stopIfTrue="1">
      <formula>LEN(TRIM(S41))=0</formula>
    </cfRule>
  </conditionalFormatting>
  <conditionalFormatting sqref="T8:X24">
    <cfRule type="containsBlanks" dxfId="23" priority="22" stopIfTrue="1">
      <formula>LEN(TRIM(T8))=0</formula>
    </cfRule>
  </conditionalFormatting>
  <conditionalFormatting sqref="Y8:Y10">
    <cfRule type="containsBlanks" dxfId="22" priority="58" stopIfTrue="1">
      <formula>LEN(TRIM(Y8))=0</formula>
    </cfRule>
  </conditionalFormatting>
  <conditionalFormatting sqref="Y11:Y24">
    <cfRule type="containsBlanks" dxfId="21" priority="61" stopIfTrue="1">
      <formula>LEN(TRIM(Y11))=0</formula>
    </cfRule>
  </conditionalFormatting>
  <conditionalFormatting sqref="Z8:Z24 Y26:Z26 Z27:Z39 Z41:Z42">
    <cfRule type="containsBlanks" dxfId="20" priority="69" stopIfTrue="1">
      <formula>LEN(TRIM(Y8))=0</formula>
    </cfRule>
  </conditionalFormatting>
  <conditionalFormatting sqref="AA8:AA24 AC8:AC24 AE8:AE24 AG8:AG24 R17:S24 AA26:AA39 AC26:AC39 AE26:AE39 AG26:AG39 AA41:AA42 AC41:AC42 AE41:AE42 AG41:AG42">
    <cfRule type="containsBlanks" dxfId="19" priority="72" stopIfTrue="1">
      <formula>LEN(TRIM(R8))=0</formula>
    </cfRule>
  </conditionalFormatting>
  <conditionalFormatting sqref="AB8:AB24">
    <cfRule type="containsBlanks" dxfId="18" priority="19" stopIfTrue="1">
      <formula>LEN(TRIM(AB8))=0</formula>
    </cfRule>
  </conditionalFormatting>
  <conditionalFormatting sqref="AB26:AB39">
    <cfRule type="containsBlanks" dxfId="17" priority="20" stopIfTrue="1">
      <formula>LEN(TRIM(AB26))=0</formula>
    </cfRule>
  </conditionalFormatting>
  <conditionalFormatting sqref="AB41:AB42">
    <cfRule type="containsBlanks" dxfId="16" priority="18" stopIfTrue="1">
      <formula>LEN(TRIM(AB41))=0</formula>
    </cfRule>
  </conditionalFormatting>
  <conditionalFormatting sqref="AD8:AD24">
    <cfRule type="containsBlanks" dxfId="15" priority="16" stopIfTrue="1">
      <formula>LEN(TRIM(AD8))=0</formula>
    </cfRule>
  </conditionalFormatting>
  <conditionalFormatting sqref="AD26:AD39">
    <cfRule type="containsBlanks" dxfId="14" priority="17" stopIfTrue="1">
      <formula>LEN(TRIM(AD26))=0</formula>
    </cfRule>
  </conditionalFormatting>
  <conditionalFormatting sqref="AD41:AD42">
    <cfRule type="containsBlanks" dxfId="13" priority="15" stopIfTrue="1">
      <formula>LEN(TRIM(AD41))=0</formula>
    </cfRule>
  </conditionalFormatting>
  <conditionalFormatting sqref="AF8:AF24">
    <cfRule type="containsBlanks" dxfId="12" priority="12" stopIfTrue="1">
      <formula>LEN(TRIM(AF8))=0</formula>
    </cfRule>
  </conditionalFormatting>
  <conditionalFormatting sqref="AF26:AF39">
    <cfRule type="containsBlanks" dxfId="11" priority="14" stopIfTrue="1">
      <formula>LEN(TRIM(AF26))=0</formula>
    </cfRule>
  </conditionalFormatting>
  <conditionalFormatting sqref="AF41:AF42">
    <cfRule type="containsBlanks" dxfId="10" priority="11" stopIfTrue="1">
      <formula>LEN(TRIM(AF41))=0</formula>
    </cfRule>
  </conditionalFormatting>
  <conditionalFormatting sqref="AH8:AH24">
    <cfRule type="containsBlanks" dxfId="9" priority="10" stopIfTrue="1">
      <formula>LEN(TRIM(AH8))=0</formula>
    </cfRule>
  </conditionalFormatting>
  <conditionalFormatting sqref="AH26:AH39">
    <cfRule type="containsBlanks" dxfId="8" priority="13" stopIfTrue="1">
      <formula>LEN(TRIM(AH26))=0</formula>
    </cfRule>
  </conditionalFormatting>
  <conditionalFormatting sqref="AH41:AH42">
    <cfRule type="containsBlanks" dxfId="7" priority="9" stopIfTrue="1">
      <formula>LEN(TRIM(AH41))=0</formula>
    </cfRule>
  </conditionalFormatting>
  <conditionalFormatting sqref="AJ7">
    <cfRule type="containsText" dxfId="6" priority="5" stopIfTrue="1" operator="containsText" text="weak">
      <formula>NOT(ISERROR(SEARCH("weak",AJ7)))</formula>
    </cfRule>
    <cfRule type="containsText" dxfId="5" priority="4" stopIfTrue="1" operator="containsText" text="strong">
      <formula>NOT(ISERROR(SEARCH("strong",AJ7)))</formula>
    </cfRule>
  </conditionalFormatting>
  <conditionalFormatting sqref="AJ25 AJ40">
    <cfRule type="containsText" dxfId="4" priority="2" stopIfTrue="1" operator="containsText" text="weak">
      <formula>NOT(ISERROR(SEARCH("weak",AJ25)))</formula>
    </cfRule>
    <cfRule type="containsText" dxfId="3" priority="1" stopIfTrue="1" operator="containsText" text="strong">
      <formula>NOT(ISERROR(SEARCH("strong",AJ25)))</formula>
    </cfRule>
  </conditionalFormatting>
  <conditionalFormatting sqref="AM7:AM42">
    <cfRule type="containsText" dxfId="2" priority="62" stopIfTrue="1" operator="containsText" text="moderate">
      <formula>NOT(ISERROR(SEARCH("moderate",AM7)))</formula>
    </cfRule>
    <cfRule type="containsText" dxfId="1" priority="63" stopIfTrue="1" operator="containsText" text="Low">
      <formula>NOT(ISERROR(SEARCH("Low",AM7)))</formula>
    </cfRule>
    <cfRule type="containsText" dxfId="0" priority="64" stopIfTrue="1" operator="containsText" text="high">
      <formula>NOT(ISERROR(SEARCH("high",AM7)))</formula>
    </cfRule>
  </conditionalFormatting>
  <dataValidations count="2">
    <dataValidation type="list" allowBlank="1" showInputMessage="1" showErrorMessage="1" sqref="U41:U42 S41:S42 O41:O42 M41:M42 E41:E42 I41:I42 G41:G42 C41:C42 K41:K42 S26:S39 U26:U39 K26:K39 C26:C39 G26:G39 I26:I39 E26:E39 M26:M39 O26:O39 U8:U24 S8:S24 O8:O24 M8:M24 E8:E24 I8:I24 G8:G24 C8:C24 K8:K24" xr:uid="{65AF2531-DB75-4787-B6F8-83E7105B4C23}">
      <formula1>"High, Moderate, Low, NA"</formula1>
    </dataValidation>
    <dataValidation type="list" allowBlank="1" showInputMessage="1" showErrorMessage="1" sqref="AG41:AG42 AE41:AE42 Y41:Y42 AA41:AA42 AC41:AC42 AE26:AE39 AG26:AG39 AC26:AC39 AA26:AA39 Y26:Y39 AE8:AE24 Y8:Y24 AA8:AA24 AC8:AC24 AG8:AG24" xr:uid="{DCDF1176-35CD-4ECA-A523-B459CC2B1B66}">
      <formula1>"Strong,Adequate,Weak,NA"</formula1>
    </dataValidation>
  </dataValidations>
  <printOptions horizontalCentered="1" verticalCentered="1"/>
  <pageMargins left="0.25" right="0.25" top="0.75" bottom="0.75" header="0.3" footer="0.3"/>
  <pageSetup paperSize="5" scale="44" fitToHeight="0" orientation="landscape" horizontalDpi="4294967293" r:id="rId1"/>
  <headerFooter alignWithMargins="0">
    <oddFooter>Page &amp;P of &amp;N</oddFooter>
  </headerFooter>
  <ignoredErrors>
    <ignoredError sqref="W40 Q4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79DEB-EF9A-4B47-85F7-7AFE0BE6F726}">
  <dimension ref="A1:M51"/>
  <sheetViews>
    <sheetView zoomScaleNormal="100" workbookViewId="0">
      <pane ySplit="1" topLeftCell="A5" activePane="bottomLeft" state="frozen"/>
      <selection activeCell="G42" sqref="G42"/>
      <selection pane="bottomLeft" activeCell="B2" sqref="B2:L2"/>
    </sheetView>
  </sheetViews>
  <sheetFormatPr defaultRowHeight="15" x14ac:dyDescent="0.25"/>
  <cols>
    <col min="1" max="1" width="24.5703125" style="78" customWidth="1"/>
    <col min="2" max="2" width="64.5703125" style="7" customWidth="1"/>
    <col min="3" max="3" width="12.7109375" style="79" customWidth="1"/>
    <col min="4" max="4" width="14.7109375" style="4" customWidth="1"/>
    <col min="5" max="12" width="9.140625" style="4"/>
    <col min="13" max="13" width="35.85546875" style="4" customWidth="1"/>
    <col min="14" max="16384" width="9.140625" style="4"/>
  </cols>
  <sheetData>
    <row r="1" spans="1:13" x14ac:dyDescent="0.25">
      <c r="A1" s="71" t="s">
        <v>191</v>
      </c>
      <c r="B1" s="212" t="s">
        <v>192</v>
      </c>
      <c r="C1" s="212"/>
      <c r="D1" s="212"/>
      <c r="E1" s="212"/>
      <c r="F1" s="212"/>
      <c r="G1" s="212"/>
      <c r="H1" s="212"/>
      <c r="I1" s="212"/>
      <c r="J1" s="212"/>
      <c r="K1" s="212"/>
      <c r="L1" s="212"/>
    </row>
    <row r="2" spans="1:13" ht="108" customHeight="1" x14ac:dyDescent="0.25">
      <c r="A2" s="32" t="s">
        <v>229</v>
      </c>
      <c r="B2" s="207" t="s">
        <v>231</v>
      </c>
      <c r="C2" s="207"/>
      <c r="D2" s="207"/>
      <c r="E2" s="207"/>
      <c r="F2" s="207"/>
      <c r="G2" s="207"/>
      <c r="H2" s="207"/>
      <c r="I2" s="207"/>
      <c r="J2" s="207"/>
      <c r="K2" s="207"/>
      <c r="L2" s="207"/>
      <c r="M2" s="72"/>
    </row>
    <row r="3" spans="1:13" ht="105" x14ac:dyDescent="0.25">
      <c r="A3" s="32" t="s">
        <v>232</v>
      </c>
      <c r="B3" s="207" t="s">
        <v>193</v>
      </c>
      <c r="C3" s="207"/>
      <c r="D3" s="207"/>
      <c r="E3" s="207"/>
      <c r="F3" s="207"/>
      <c r="G3" s="207"/>
      <c r="H3" s="207"/>
      <c r="I3" s="207"/>
      <c r="J3" s="207"/>
      <c r="K3" s="207"/>
      <c r="L3" s="207"/>
      <c r="M3" s="72"/>
    </row>
    <row r="4" spans="1:13" s="73" customFormat="1" ht="90" x14ac:dyDescent="0.25">
      <c r="A4" s="31" t="s">
        <v>233</v>
      </c>
      <c r="B4" s="213" t="s">
        <v>194</v>
      </c>
      <c r="C4" s="213"/>
      <c r="D4" s="213"/>
      <c r="E4" s="213"/>
      <c r="F4" s="213"/>
      <c r="G4" s="213"/>
      <c r="H4" s="213"/>
      <c r="I4" s="213"/>
      <c r="J4" s="213"/>
      <c r="K4" s="213"/>
      <c r="L4" s="213"/>
    </row>
    <row r="5" spans="1:13" s="73" customFormat="1" ht="78.75" customHeight="1" x14ac:dyDescent="0.25">
      <c r="A5" s="58" t="s">
        <v>122</v>
      </c>
      <c r="B5" s="214" t="s">
        <v>195</v>
      </c>
      <c r="C5" s="214"/>
      <c r="D5" s="214"/>
      <c r="E5" s="214"/>
      <c r="F5" s="214"/>
      <c r="G5" s="214"/>
      <c r="H5" s="214"/>
      <c r="I5" s="214"/>
      <c r="J5" s="214"/>
      <c r="K5" s="214"/>
      <c r="L5" s="214"/>
    </row>
    <row r="6" spans="1:13" s="73" customFormat="1" ht="75.75" customHeight="1" x14ac:dyDescent="0.25">
      <c r="A6" s="58" t="s">
        <v>123</v>
      </c>
      <c r="B6" s="214" t="s">
        <v>196</v>
      </c>
      <c r="C6" s="214"/>
      <c r="D6" s="214"/>
      <c r="E6" s="214"/>
      <c r="F6" s="214"/>
      <c r="G6" s="214"/>
      <c r="H6" s="214"/>
      <c r="I6" s="214"/>
      <c r="J6" s="214"/>
      <c r="K6" s="214"/>
      <c r="L6" s="214"/>
    </row>
    <row r="7" spans="1:13" s="73" customFormat="1" ht="80.25" customHeight="1" x14ac:dyDescent="0.25">
      <c r="A7" s="58" t="s">
        <v>124</v>
      </c>
      <c r="B7" s="208" t="s">
        <v>197</v>
      </c>
      <c r="C7" s="208"/>
      <c r="D7" s="208"/>
      <c r="E7" s="208"/>
      <c r="F7" s="208"/>
      <c r="G7" s="208"/>
      <c r="H7" s="208"/>
      <c r="I7" s="208"/>
      <c r="J7" s="208"/>
      <c r="K7" s="208"/>
      <c r="L7" s="208"/>
    </row>
    <row r="8" spans="1:13" s="73" customFormat="1" ht="38.25" customHeight="1" x14ac:dyDescent="0.25">
      <c r="A8" s="58" t="s">
        <v>125</v>
      </c>
      <c r="B8" s="208" t="s">
        <v>198</v>
      </c>
      <c r="C8" s="208"/>
      <c r="D8" s="208"/>
      <c r="E8" s="208"/>
      <c r="F8" s="208"/>
      <c r="G8" s="208"/>
      <c r="H8" s="208"/>
      <c r="I8" s="208"/>
      <c r="J8" s="208"/>
      <c r="K8" s="208"/>
      <c r="L8" s="208"/>
    </row>
    <row r="9" spans="1:13" s="74" customFormat="1" ht="99.75" customHeight="1" x14ac:dyDescent="0.25">
      <c r="A9" s="59" t="s">
        <v>145</v>
      </c>
      <c r="B9" s="209" t="s">
        <v>230</v>
      </c>
      <c r="C9" s="210"/>
      <c r="D9" s="210"/>
      <c r="E9" s="210"/>
      <c r="F9" s="210"/>
      <c r="G9" s="210"/>
      <c r="H9" s="210"/>
      <c r="I9" s="210"/>
      <c r="J9" s="210"/>
      <c r="K9" s="210"/>
      <c r="L9" s="211"/>
    </row>
    <row r="10" spans="1:13" s="73" customFormat="1" ht="103.5" customHeight="1" x14ac:dyDescent="0.25">
      <c r="A10" s="58" t="s">
        <v>127</v>
      </c>
      <c r="B10" s="208" t="s">
        <v>199</v>
      </c>
      <c r="C10" s="208"/>
      <c r="D10" s="208"/>
      <c r="E10" s="208"/>
      <c r="F10" s="208"/>
      <c r="G10" s="208"/>
      <c r="H10" s="208"/>
      <c r="I10" s="208"/>
      <c r="J10" s="208"/>
      <c r="K10" s="208"/>
      <c r="L10" s="208"/>
    </row>
    <row r="11" spans="1:13" s="73" customFormat="1" ht="115.5" customHeight="1" x14ac:dyDescent="0.25">
      <c r="A11" s="58" t="s">
        <v>128</v>
      </c>
      <c r="B11" s="208" t="s">
        <v>200</v>
      </c>
      <c r="C11" s="208"/>
      <c r="D11" s="208"/>
      <c r="E11" s="208"/>
      <c r="F11" s="208"/>
      <c r="G11" s="208"/>
      <c r="H11" s="208"/>
      <c r="I11" s="208"/>
      <c r="J11" s="208"/>
      <c r="K11" s="208"/>
      <c r="L11" s="208"/>
    </row>
    <row r="12" spans="1:13" s="73" customFormat="1" ht="78" customHeight="1" x14ac:dyDescent="0.25">
      <c r="A12" s="58" t="s">
        <v>152</v>
      </c>
      <c r="B12" s="208" t="s">
        <v>201</v>
      </c>
      <c r="C12" s="208"/>
      <c r="D12" s="208"/>
      <c r="E12" s="208"/>
      <c r="F12" s="208"/>
      <c r="G12" s="208"/>
      <c r="H12" s="208"/>
      <c r="I12" s="208"/>
      <c r="J12" s="208"/>
      <c r="K12" s="208"/>
      <c r="L12" s="208"/>
    </row>
    <row r="13" spans="1:13" s="73" customFormat="1" ht="108.75" customHeight="1" x14ac:dyDescent="0.25">
      <c r="A13" s="58" t="s">
        <v>129</v>
      </c>
      <c r="B13" s="208" t="s">
        <v>202</v>
      </c>
      <c r="C13" s="208"/>
      <c r="D13" s="208"/>
      <c r="E13" s="208"/>
      <c r="F13" s="208"/>
      <c r="G13" s="208"/>
      <c r="H13" s="208"/>
      <c r="I13" s="208"/>
      <c r="J13" s="208"/>
      <c r="K13" s="208"/>
      <c r="L13" s="208"/>
    </row>
    <row r="14" spans="1:13" s="73" customFormat="1" ht="44.25" customHeight="1" x14ac:dyDescent="0.25">
      <c r="A14" s="58" t="s">
        <v>130</v>
      </c>
      <c r="B14" s="208" t="s">
        <v>203</v>
      </c>
      <c r="C14" s="208"/>
      <c r="D14" s="208"/>
      <c r="E14" s="208"/>
      <c r="F14" s="208"/>
      <c r="G14" s="208"/>
      <c r="H14" s="208"/>
      <c r="I14" s="208"/>
      <c r="J14" s="208"/>
      <c r="K14" s="208"/>
      <c r="L14" s="208"/>
    </row>
    <row r="15" spans="1:13" s="73" customFormat="1" ht="63.75" customHeight="1" x14ac:dyDescent="0.25">
      <c r="A15" s="58" t="s">
        <v>131</v>
      </c>
      <c r="B15" s="208" t="s">
        <v>204</v>
      </c>
      <c r="C15" s="208"/>
      <c r="D15" s="208"/>
      <c r="E15" s="208"/>
      <c r="F15" s="208"/>
      <c r="G15" s="208"/>
      <c r="H15" s="208"/>
      <c r="I15" s="208"/>
      <c r="J15" s="208"/>
      <c r="K15" s="208"/>
      <c r="L15" s="208"/>
    </row>
    <row r="16" spans="1:13" s="73" customFormat="1" ht="71.25" customHeight="1" x14ac:dyDescent="0.25">
      <c r="A16" s="58" t="s">
        <v>132</v>
      </c>
      <c r="B16" s="208" t="s">
        <v>205</v>
      </c>
      <c r="C16" s="208"/>
      <c r="D16" s="208"/>
      <c r="E16" s="208"/>
      <c r="F16" s="208"/>
      <c r="G16" s="208"/>
      <c r="H16" s="208"/>
      <c r="I16" s="208"/>
      <c r="J16" s="208"/>
      <c r="K16" s="208"/>
      <c r="L16" s="208"/>
    </row>
    <row r="17" spans="1:12" s="73" customFormat="1" ht="54.75" customHeight="1" x14ac:dyDescent="0.25">
      <c r="A17" s="58" t="s">
        <v>133</v>
      </c>
      <c r="B17" s="208" t="s">
        <v>206</v>
      </c>
      <c r="C17" s="208"/>
      <c r="D17" s="208"/>
      <c r="E17" s="208"/>
      <c r="F17" s="208"/>
      <c r="G17" s="208"/>
      <c r="H17" s="208"/>
      <c r="I17" s="208"/>
      <c r="J17" s="208"/>
      <c r="K17" s="208"/>
      <c r="L17" s="208"/>
    </row>
    <row r="18" spans="1:12" s="73" customFormat="1" ht="66" customHeight="1" x14ac:dyDescent="0.25">
      <c r="A18" s="58" t="s">
        <v>134</v>
      </c>
      <c r="B18" s="208" t="s">
        <v>207</v>
      </c>
      <c r="C18" s="208"/>
      <c r="D18" s="208"/>
      <c r="E18" s="208"/>
      <c r="F18" s="208"/>
      <c r="G18" s="208"/>
      <c r="H18" s="208"/>
      <c r="I18" s="208"/>
      <c r="J18" s="208"/>
      <c r="K18" s="208"/>
      <c r="L18" s="208"/>
    </row>
    <row r="19" spans="1:12" s="73" customFormat="1" ht="30" x14ac:dyDescent="0.25">
      <c r="A19" s="58" t="s">
        <v>135</v>
      </c>
      <c r="B19" s="208" t="s">
        <v>208</v>
      </c>
      <c r="C19" s="208"/>
      <c r="D19" s="208"/>
      <c r="E19" s="208"/>
      <c r="F19" s="208"/>
      <c r="G19" s="208"/>
      <c r="H19" s="208"/>
      <c r="I19" s="208"/>
      <c r="J19" s="208"/>
      <c r="K19" s="208"/>
      <c r="L19" s="208"/>
    </row>
    <row r="20" spans="1:12" s="74" customFormat="1" ht="97.5" customHeight="1" x14ac:dyDescent="0.25">
      <c r="A20" s="59" t="s">
        <v>137</v>
      </c>
      <c r="B20" s="172" t="s">
        <v>210</v>
      </c>
      <c r="C20" s="172"/>
      <c r="D20" s="172"/>
      <c r="E20" s="172"/>
      <c r="F20" s="172"/>
      <c r="G20" s="172"/>
      <c r="H20" s="172"/>
      <c r="I20" s="172"/>
      <c r="J20" s="172"/>
      <c r="K20" s="172"/>
      <c r="L20" s="172"/>
    </row>
    <row r="21" spans="1:12" s="74" customFormat="1" ht="77.25" customHeight="1" x14ac:dyDescent="0.25">
      <c r="A21" s="59" t="s">
        <v>138</v>
      </c>
      <c r="B21" s="172" t="s">
        <v>211</v>
      </c>
      <c r="C21" s="172"/>
      <c r="D21" s="172"/>
      <c r="E21" s="172"/>
      <c r="F21" s="172"/>
      <c r="G21" s="172"/>
      <c r="H21" s="172"/>
      <c r="I21" s="172"/>
      <c r="J21" s="172"/>
      <c r="K21" s="172"/>
      <c r="L21" s="172"/>
    </row>
    <row r="22" spans="1:12" s="74" customFormat="1" ht="66" customHeight="1" x14ac:dyDescent="0.25">
      <c r="A22" s="59" t="s">
        <v>139</v>
      </c>
      <c r="B22" s="172" t="s">
        <v>212</v>
      </c>
      <c r="C22" s="172"/>
      <c r="D22" s="172"/>
      <c r="E22" s="172"/>
      <c r="F22" s="172"/>
      <c r="G22" s="172"/>
      <c r="H22" s="172"/>
      <c r="I22" s="172"/>
      <c r="J22" s="172"/>
      <c r="K22" s="172"/>
      <c r="L22" s="172"/>
    </row>
    <row r="23" spans="1:12" s="74" customFormat="1" ht="99" customHeight="1" x14ac:dyDescent="0.25">
      <c r="A23" s="59" t="s">
        <v>140</v>
      </c>
      <c r="B23" s="172" t="s">
        <v>213</v>
      </c>
      <c r="C23" s="172"/>
      <c r="D23" s="172"/>
      <c r="E23" s="172"/>
      <c r="F23" s="172"/>
      <c r="G23" s="172"/>
      <c r="H23" s="172"/>
      <c r="I23" s="172"/>
      <c r="J23" s="172"/>
      <c r="K23" s="172"/>
      <c r="L23" s="172"/>
    </row>
    <row r="24" spans="1:12" s="74" customFormat="1" ht="115.5" customHeight="1" x14ac:dyDescent="0.25">
      <c r="A24" s="59" t="s">
        <v>141</v>
      </c>
      <c r="B24" s="172" t="s">
        <v>214</v>
      </c>
      <c r="C24" s="172"/>
      <c r="D24" s="172"/>
      <c r="E24" s="172"/>
      <c r="F24" s="172"/>
      <c r="G24" s="172"/>
      <c r="H24" s="172"/>
      <c r="I24" s="172"/>
      <c r="J24" s="172"/>
      <c r="K24" s="172"/>
      <c r="L24" s="172"/>
    </row>
    <row r="25" spans="1:12" s="74" customFormat="1" ht="48" customHeight="1" x14ac:dyDescent="0.25">
      <c r="A25" s="59" t="s">
        <v>142</v>
      </c>
      <c r="B25" s="172" t="s">
        <v>215</v>
      </c>
      <c r="C25" s="172"/>
      <c r="D25" s="172"/>
      <c r="E25" s="172"/>
      <c r="F25" s="172"/>
      <c r="G25" s="172"/>
      <c r="H25" s="172"/>
      <c r="I25" s="172"/>
      <c r="J25" s="172"/>
      <c r="K25" s="172"/>
      <c r="L25" s="172"/>
    </row>
    <row r="26" spans="1:12" s="74" customFormat="1" ht="75" customHeight="1" x14ac:dyDescent="0.25">
      <c r="A26" s="59" t="s">
        <v>143</v>
      </c>
      <c r="B26" s="172" t="s">
        <v>216</v>
      </c>
      <c r="C26" s="172"/>
      <c r="D26" s="172"/>
      <c r="E26" s="172"/>
      <c r="F26" s="172"/>
      <c r="G26" s="172"/>
      <c r="H26" s="172"/>
      <c r="I26" s="172"/>
      <c r="J26" s="172"/>
      <c r="K26" s="172"/>
      <c r="L26" s="172"/>
    </row>
    <row r="27" spans="1:12" s="74" customFormat="1" ht="64.5" customHeight="1" x14ac:dyDescent="0.25">
      <c r="A27" s="59" t="s">
        <v>144</v>
      </c>
      <c r="B27" s="172" t="s">
        <v>217</v>
      </c>
      <c r="C27" s="172"/>
      <c r="D27" s="172"/>
      <c r="E27" s="172"/>
      <c r="F27" s="172"/>
      <c r="G27" s="172"/>
      <c r="H27" s="172"/>
      <c r="I27" s="172"/>
      <c r="J27" s="172"/>
      <c r="K27" s="172"/>
      <c r="L27" s="172"/>
    </row>
    <row r="28" spans="1:12" s="74" customFormat="1" ht="96.75" customHeight="1" x14ac:dyDescent="0.25">
      <c r="A28" s="59" t="s">
        <v>146</v>
      </c>
      <c r="B28" s="172" t="s">
        <v>218</v>
      </c>
      <c r="C28" s="172"/>
      <c r="D28" s="172"/>
      <c r="E28" s="172"/>
      <c r="F28" s="172"/>
      <c r="G28" s="172"/>
      <c r="H28" s="172"/>
      <c r="I28" s="172"/>
      <c r="J28" s="172"/>
      <c r="K28" s="172"/>
      <c r="L28" s="172"/>
    </row>
    <row r="29" spans="1:12" s="74" customFormat="1" ht="55.5" customHeight="1" x14ac:dyDescent="0.25">
      <c r="A29" s="59" t="s">
        <v>147</v>
      </c>
      <c r="B29" s="172" t="s">
        <v>219</v>
      </c>
      <c r="C29" s="172"/>
      <c r="D29" s="172"/>
      <c r="E29" s="172"/>
      <c r="F29" s="172"/>
      <c r="G29" s="172"/>
      <c r="H29" s="172"/>
      <c r="I29" s="172"/>
      <c r="J29" s="172"/>
      <c r="K29" s="172"/>
      <c r="L29" s="172"/>
    </row>
    <row r="30" spans="1:12" s="74" customFormat="1" ht="68.25" customHeight="1" x14ac:dyDescent="0.25">
      <c r="A30" s="59" t="s">
        <v>148</v>
      </c>
      <c r="B30" s="172" t="s">
        <v>220</v>
      </c>
      <c r="C30" s="172"/>
      <c r="D30" s="172"/>
      <c r="E30" s="172"/>
      <c r="F30" s="172"/>
      <c r="G30" s="172"/>
      <c r="H30" s="172"/>
      <c r="I30" s="172"/>
      <c r="J30" s="172"/>
      <c r="K30" s="172"/>
      <c r="L30" s="172"/>
    </row>
    <row r="31" spans="1:12" s="74" customFormat="1" ht="77.25" customHeight="1" x14ac:dyDescent="0.25">
      <c r="A31" s="59" t="s">
        <v>149</v>
      </c>
      <c r="B31" s="172" t="s">
        <v>221</v>
      </c>
      <c r="C31" s="172"/>
      <c r="D31" s="172"/>
      <c r="E31" s="172"/>
      <c r="F31" s="172"/>
      <c r="G31" s="172"/>
      <c r="H31" s="172"/>
      <c r="I31" s="172"/>
      <c r="J31" s="172"/>
      <c r="K31" s="172"/>
      <c r="L31" s="172"/>
    </row>
    <row r="32" spans="1:12" s="74" customFormat="1" ht="76.5" customHeight="1" x14ac:dyDescent="0.25">
      <c r="A32" s="59" t="s">
        <v>152</v>
      </c>
      <c r="B32" s="172" t="s">
        <v>201</v>
      </c>
      <c r="C32" s="172"/>
      <c r="D32" s="172"/>
      <c r="E32" s="172"/>
      <c r="F32" s="172"/>
      <c r="G32" s="172"/>
      <c r="H32" s="172"/>
      <c r="I32" s="172"/>
      <c r="J32" s="172"/>
      <c r="K32" s="172"/>
      <c r="L32" s="172"/>
    </row>
    <row r="33" spans="1:12" s="74" customFormat="1" ht="116.25" customHeight="1" x14ac:dyDescent="0.25">
      <c r="A33" s="59" t="s">
        <v>151</v>
      </c>
      <c r="B33" s="172" t="s">
        <v>209</v>
      </c>
      <c r="C33" s="172"/>
      <c r="D33" s="172"/>
      <c r="E33" s="172"/>
      <c r="F33" s="172"/>
      <c r="G33" s="172"/>
      <c r="H33" s="172"/>
      <c r="I33" s="172"/>
      <c r="J33" s="172"/>
      <c r="K33" s="172"/>
      <c r="L33" s="172"/>
    </row>
    <row r="34" spans="1:12" x14ac:dyDescent="0.25">
      <c r="A34" s="4"/>
      <c r="B34" s="4"/>
      <c r="C34" s="4"/>
    </row>
    <row r="35" spans="1:12" x14ac:dyDescent="0.25">
      <c r="A35" s="4"/>
      <c r="B35" s="4"/>
      <c r="C35" s="4"/>
    </row>
    <row r="36" spans="1:12" x14ac:dyDescent="0.25">
      <c r="A36" s="4"/>
      <c r="B36" s="4"/>
      <c r="C36" s="4"/>
    </row>
    <row r="37" spans="1:12" x14ac:dyDescent="0.25">
      <c r="A37" s="4"/>
      <c r="B37" s="4"/>
      <c r="C37" s="4"/>
    </row>
    <row r="38" spans="1:12" x14ac:dyDescent="0.25">
      <c r="A38" s="4"/>
      <c r="B38" s="4"/>
      <c r="C38" s="4"/>
    </row>
    <row r="39" spans="1:12" x14ac:dyDescent="0.25">
      <c r="A39" s="4"/>
      <c r="B39" s="4"/>
      <c r="C39" s="4"/>
    </row>
    <row r="40" spans="1:12" x14ac:dyDescent="0.25">
      <c r="A40" s="4"/>
      <c r="B40" s="4"/>
      <c r="C40" s="4"/>
    </row>
    <row r="41" spans="1:12" x14ac:dyDescent="0.25">
      <c r="A41" s="4"/>
      <c r="B41" s="4"/>
      <c r="C41" s="4"/>
    </row>
    <row r="42" spans="1:12" x14ac:dyDescent="0.25">
      <c r="A42" s="4"/>
      <c r="B42" s="4"/>
      <c r="C42" s="4"/>
    </row>
    <row r="43" spans="1:12" x14ac:dyDescent="0.25">
      <c r="A43" s="4"/>
      <c r="B43" s="4"/>
      <c r="C43" s="4"/>
    </row>
    <row r="44" spans="1:12" x14ac:dyDescent="0.25">
      <c r="A44" s="4"/>
      <c r="B44" s="4"/>
      <c r="C44" s="4"/>
    </row>
    <row r="45" spans="1:12" x14ac:dyDescent="0.25">
      <c r="A45" s="4"/>
      <c r="B45" s="4"/>
      <c r="C45" s="4"/>
    </row>
    <row r="46" spans="1:12" x14ac:dyDescent="0.25">
      <c r="A46" s="4"/>
      <c r="B46" s="4"/>
      <c r="C46" s="4"/>
    </row>
    <row r="47" spans="1:12" x14ac:dyDescent="0.25">
      <c r="A47" s="4"/>
      <c r="B47" s="4"/>
      <c r="C47" s="4"/>
    </row>
    <row r="48" spans="1:12" x14ac:dyDescent="0.25">
      <c r="A48" s="4"/>
      <c r="B48" s="4"/>
      <c r="C48" s="4"/>
    </row>
    <row r="49" spans="1:12" x14ac:dyDescent="0.25">
      <c r="A49" s="4"/>
      <c r="B49" s="4"/>
      <c r="C49" s="4"/>
    </row>
    <row r="50" spans="1:12" x14ac:dyDescent="0.25">
      <c r="A50" s="75"/>
      <c r="B50" s="33"/>
      <c r="C50" s="76"/>
      <c r="D50" s="77"/>
      <c r="E50" s="77"/>
      <c r="F50" s="77"/>
      <c r="G50" s="77"/>
      <c r="H50" s="77"/>
      <c r="I50" s="77"/>
      <c r="J50" s="77"/>
      <c r="K50" s="77"/>
      <c r="L50" s="77"/>
    </row>
    <row r="51" spans="1:12" x14ac:dyDescent="0.25">
      <c r="A51" s="75"/>
      <c r="B51" s="33"/>
      <c r="C51" s="76"/>
      <c r="D51" s="77"/>
      <c r="E51" s="77"/>
      <c r="F51" s="77"/>
      <c r="G51" s="77"/>
      <c r="H51" s="77"/>
      <c r="I51" s="77"/>
      <c r="J51" s="77"/>
      <c r="K51" s="77"/>
      <c r="L51" s="77"/>
    </row>
  </sheetData>
  <autoFilter ref="A1:L1" xr:uid="{85B79DEB-EF9A-4B47-85F7-7AFE0BE6F726}">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mergeCells count="33">
    <mergeCell ref="B19:L19"/>
    <mergeCell ref="B10:L10"/>
    <mergeCell ref="B11:L11"/>
    <mergeCell ref="B12:L12"/>
    <mergeCell ref="B15:L15"/>
    <mergeCell ref="B16:L16"/>
    <mergeCell ref="B17:L17"/>
    <mergeCell ref="B18:L18"/>
    <mergeCell ref="B13:L13"/>
    <mergeCell ref="B9:L9"/>
    <mergeCell ref="B1:L1"/>
    <mergeCell ref="B2:L2"/>
    <mergeCell ref="B4:L4"/>
    <mergeCell ref="B8:L8"/>
    <mergeCell ref="B5:L5"/>
    <mergeCell ref="B6:L6"/>
    <mergeCell ref="B7:L7"/>
    <mergeCell ref="B30:L30"/>
    <mergeCell ref="B31:L31"/>
    <mergeCell ref="B33:L33"/>
    <mergeCell ref="B3:L3"/>
    <mergeCell ref="B26:L26"/>
    <mergeCell ref="B27:L27"/>
    <mergeCell ref="B32:L32"/>
    <mergeCell ref="B28:L28"/>
    <mergeCell ref="B29:L29"/>
    <mergeCell ref="B20:L20"/>
    <mergeCell ref="B21:L21"/>
    <mergeCell ref="B22:L22"/>
    <mergeCell ref="B23:L23"/>
    <mergeCell ref="B24:L24"/>
    <mergeCell ref="B25:L25"/>
    <mergeCell ref="B14:L14"/>
  </mergeCells>
  <printOptions horizontalCentered="1"/>
  <pageMargins left="0.7" right="0.7" top="0.75" bottom="0.75" header="0.3" footer="0.3"/>
  <pageSetup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A346A-7B89-484D-AC41-EA2EF9E20D9E}">
  <dimension ref="A1:A4"/>
  <sheetViews>
    <sheetView workbookViewId="0"/>
  </sheetViews>
  <sheetFormatPr defaultColWidth="8.7109375" defaultRowHeight="15" x14ac:dyDescent="0.2"/>
  <cols>
    <col min="1" max="1" width="18.28515625" style="2" customWidth="1"/>
    <col min="2" max="16384" width="8.7109375" style="2"/>
  </cols>
  <sheetData>
    <row r="1" spans="1:1" ht="15.75" x14ac:dyDescent="0.25">
      <c r="A1" s="1" t="s">
        <v>222</v>
      </c>
    </row>
    <row r="2" spans="1:1" x14ac:dyDescent="0.2">
      <c r="A2" s="2" t="s">
        <v>44</v>
      </c>
    </row>
    <row r="3" spans="1:1" x14ac:dyDescent="0.2">
      <c r="A3" s="2" t="s">
        <v>46</v>
      </c>
    </row>
    <row r="4" spans="1:1" x14ac:dyDescent="0.2">
      <c r="A4" s="2"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278e72d3-0fa7-4350-b490-a99491bdddc7" xsi:nil="true"/>
    <SharedWithUsers xmlns="1a79671e-f01a-4000-8327-4544707e9385">
      <UserInfo>
        <DisplayName/>
        <AccountId xsi:nil="true"/>
        <AccountType/>
      </UserInfo>
    </SharedWithUsers>
    <lcf76f155ced4ddcb4097134ff3c332f xmlns="278e72d3-0fa7-4350-b490-a99491bdddc7">
      <Terms xmlns="http://schemas.microsoft.com/office/infopath/2007/PartnerControls"/>
    </lcf76f155ced4ddcb4097134ff3c332f>
    <TaxCatchAll xmlns="1a79671e-f01a-4000-8327-4544707e938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435A695C1316B4DADCA63F41D0E6928" ma:contentTypeVersion="16" ma:contentTypeDescription="Create a new document." ma:contentTypeScope="" ma:versionID="8c5ec79856cbc1a54b02c7ae3f29a64e">
  <xsd:schema xmlns:xsd="http://www.w3.org/2001/XMLSchema" xmlns:xs="http://www.w3.org/2001/XMLSchema" xmlns:p="http://schemas.microsoft.com/office/2006/metadata/properties" xmlns:ns2="278e72d3-0fa7-4350-b490-a99491bdddc7" xmlns:ns3="1a79671e-f01a-4000-8327-4544707e9385" targetNamespace="http://schemas.microsoft.com/office/2006/metadata/properties" ma:root="true" ma:fieldsID="ab849b1b6320ade9af3a9e92f99d9ea8" ns2:_="" ns3:_="">
    <xsd:import namespace="278e72d3-0fa7-4350-b490-a99491bdddc7"/>
    <xsd:import namespace="1a79671e-f01a-4000-8327-4544707e938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3:SharedWithUsers" minOccurs="0"/>
                <xsd:element ref="ns3:SharedWithDetails" minOccurs="0"/>
                <xsd:element ref="ns2:MediaServiceObjectDetectorVersion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e72d3-0fa7-4350-b490-a99491bddd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16558e9-8aec-4ea8-9c60-8f04bd596092"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9671e-f01a-4000-8327-4544707e938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29291e3-e4c5-4382-a870-34c10ba2471d}" ma:internalName="TaxCatchAll" ma:readOnly="false" ma:showField="CatchAllData" ma:web="1a79671e-f01a-4000-8327-4544707e938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48A880-A0D9-49FA-86C8-B5622CC40C31}">
  <ds:schemaRefs>
    <ds:schemaRef ds:uri="http://schemas.microsoft.com/office/2006/metadata/longProperties"/>
  </ds:schemaRefs>
</ds:datastoreItem>
</file>

<file path=customXml/itemProps2.xml><?xml version="1.0" encoding="utf-8"?>
<ds:datastoreItem xmlns:ds="http://schemas.openxmlformats.org/officeDocument/2006/customXml" ds:itemID="{271210C2-040D-4B6D-B70C-89780C7070A7}">
  <ds:schemaRefs>
    <ds:schemaRef ds:uri="http://schemas.microsoft.com/sharepoint/v3/contenttype/forms"/>
  </ds:schemaRefs>
</ds:datastoreItem>
</file>

<file path=customXml/itemProps3.xml><?xml version="1.0" encoding="utf-8"?>
<ds:datastoreItem xmlns:ds="http://schemas.openxmlformats.org/officeDocument/2006/customXml" ds:itemID="{3E7B87ED-12F5-4D80-97D5-5403E0B54C0B}">
  <ds:schemaRefs>
    <ds:schemaRef ds:uri="http://schemas.microsoft.com/office/2006/metadata/properties"/>
    <ds:schemaRef ds:uri="http://schemas.microsoft.com/office/infopath/2007/PartnerControls"/>
    <ds:schemaRef ds:uri="278e72d3-0fa7-4350-b490-a99491bdddc7"/>
    <ds:schemaRef ds:uri="1a79671e-f01a-4000-8327-4544707e9385"/>
  </ds:schemaRefs>
</ds:datastoreItem>
</file>

<file path=customXml/itemProps4.xml><?xml version="1.0" encoding="utf-8"?>
<ds:datastoreItem xmlns:ds="http://schemas.openxmlformats.org/officeDocument/2006/customXml" ds:itemID="{B9D52ABB-286B-448B-B776-438D508E1B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Instructions</vt:lpstr>
      <vt:lpstr>Methodology</vt:lpstr>
      <vt:lpstr>Risk Rating Criteria</vt:lpstr>
      <vt:lpstr>Risk Summary</vt:lpstr>
      <vt:lpstr>Risk Assessment</vt:lpstr>
      <vt:lpstr>Summary of Regulations</vt:lpstr>
      <vt:lpstr>Sheet1</vt:lpstr>
      <vt:lpstr>Controls</vt:lpstr>
      <vt:lpstr>InherentRisk</vt:lpstr>
      <vt:lpstr>'Risk Rating Criteria'!Print_Area</vt:lpstr>
      <vt:lpstr>'Risk Assessment'!Print_Titles</vt:lpstr>
      <vt:lpstr>'Summary of Regulations'!Print_Titles</vt:lpstr>
      <vt:lpstr>residualrisk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2014-02-12T15:29:52Z</dcterms:created>
  <dcterms:modified xsi:type="dcterms:W3CDTF">2026-07-24T14:47:02Z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i4>20</vt:i4>
  </property>
  <property fmtid="{D5CDD505-2E9C-101B-9397-08002B2CF9AE}" pid="3" name="tabName">
    <vt:lpwstr>Exit Materials provided to Client</vt:lpwstr>
  </property>
  <property fmtid="{D5CDD505-2E9C-101B-9397-08002B2CF9AE}" pid="4" name="tabIndex">
    <vt:lpwstr>02</vt:lpwstr>
  </property>
  <property fmtid="{D5CDD505-2E9C-101B-9397-08002B2CF9AE}" pid="5" name="workpaperIndex">
    <vt:lpwstr>01</vt:lpwstr>
  </property>
  <property fmtid="{D5CDD505-2E9C-101B-9397-08002B2CF9AE}" pid="6" name="lcf76f155ced4ddcb4097134ff3c332f">
    <vt:lpwstr/>
  </property>
  <property fmtid="{D5CDD505-2E9C-101B-9397-08002B2CF9AE}" pid="7" name="TaxCatchAll">
    <vt:lpwstr/>
  </property>
  <property fmtid="{D5CDD505-2E9C-101B-9397-08002B2CF9AE}" pid="8" name="GUID">
    <vt:lpwstr>d3813005-09ec-4691-b010-6d8849b0453e</vt:lpwstr>
  </property>
  <property fmtid="{D5CDD505-2E9C-101B-9397-08002B2CF9AE}" pid="9" name="xd_Signature">
    <vt:lpwstr/>
  </property>
  <property fmtid="{D5CDD505-2E9C-101B-9397-08002B2CF9AE}" pid="10" name="display_urn:schemas-microsoft-com:office:office#Editor">
    <vt:lpwstr>Lorraine Faust, CRCM</vt:lpwstr>
  </property>
  <property fmtid="{D5CDD505-2E9C-101B-9397-08002B2CF9AE}" pid="11" name="ComplianceAssetId">
    <vt:lpwstr/>
  </property>
  <property fmtid="{D5CDD505-2E9C-101B-9397-08002B2CF9AE}" pid="12" name="TemplateUrl">
    <vt:lpwstr/>
  </property>
  <property fmtid="{D5CDD505-2E9C-101B-9397-08002B2CF9AE}" pid="13" name="xd_ProgID">
    <vt:lpwstr/>
  </property>
  <property fmtid="{D5CDD505-2E9C-101B-9397-08002B2CF9AE}" pid="14" name="_ExtendedDescription">
    <vt:lpwstr/>
  </property>
  <property fmtid="{D5CDD505-2E9C-101B-9397-08002B2CF9AE}" pid="15" name="SharedWithUsers">
    <vt:lpwstr/>
  </property>
  <property fmtid="{D5CDD505-2E9C-101B-9397-08002B2CF9AE}" pid="16" name="display_urn:schemas-microsoft-com:office:office#Author">
    <vt:lpwstr>Lorraine Faust, CRCM</vt:lpwstr>
  </property>
  <property fmtid="{D5CDD505-2E9C-101B-9397-08002B2CF9AE}" pid="17" name="TriggerFlowInfo">
    <vt:lpwstr/>
  </property>
  <property fmtid="{D5CDD505-2E9C-101B-9397-08002B2CF9AE}" pid="18" name="MediaLengthInSeconds">
    <vt:lpwstr/>
  </property>
  <property fmtid="{D5CDD505-2E9C-101B-9397-08002B2CF9AE}" pid="19" name="MSIP_Label_defa4170-0d19-0005-0004-bc88714345d2_Enabled">
    <vt:lpwstr>true</vt:lpwstr>
  </property>
  <property fmtid="{D5CDD505-2E9C-101B-9397-08002B2CF9AE}" pid="20" name="MSIP_Label_defa4170-0d19-0005-0004-bc88714345d2_SetDate">
    <vt:lpwstr>2026-07-16T13:21:23Z</vt:lpwstr>
  </property>
  <property fmtid="{D5CDD505-2E9C-101B-9397-08002B2CF9AE}" pid="21" name="MSIP_Label_defa4170-0d19-0005-0004-bc88714345d2_Method">
    <vt:lpwstr>Standard</vt:lpwstr>
  </property>
  <property fmtid="{D5CDD505-2E9C-101B-9397-08002B2CF9AE}" pid="22" name="MSIP_Label_defa4170-0d19-0005-0004-bc88714345d2_Name">
    <vt:lpwstr>defa4170-0d19-0005-0004-bc88714345d2</vt:lpwstr>
  </property>
  <property fmtid="{D5CDD505-2E9C-101B-9397-08002B2CF9AE}" pid="23" name="MSIP_Label_defa4170-0d19-0005-0004-bc88714345d2_SiteId">
    <vt:lpwstr>508bd243-a211-474f-9fc9-83dea3cc95c7</vt:lpwstr>
  </property>
  <property fmtid="{D5CDD505-2E9C-101B-9397-08002B2CF9AE}" pid="24" name="MSIP_Label_defa4170-0d19-0005-0004-bc88714345d2_ActionId">
    <vt:lpwstr>74c5c3f4-3dc1-4e8d-baa7-626fed033720</vt:lpwstr>
  </property>
  <property fmtid="{D5CDD505-2E9C-101B-9397-08002B2CF9AE}" pid="25" name="MSIP_Label_defa4170-0d19-0005-0004-bc88714345d2_ContentBits">
    <vt:lpwstr>0</vt:lpwstr>
  </property>
  <property fmtid="{D5CDD505-2E9C-101B-9397-08002B2CF9AE}" pid="26" name="MSIP_Label_defa4170-0d19-0005-0004-bc88714345d2_Tag">
    <vt:lpwstr>10, 3, 0, 1</vt:lpwstr>
  </property>
  <property fmtid="{D5CDD505-2E9C-101B-9397-08002B2CF9AE}" pid="27" name="MediaServiceImageTags">
    <vt:lpwstr/>
  </property>
  <property fmtid="{D5CDD505-2E9C-101B-9397-08002B2CF9AE}" pid="28" name="ContentTypeId">
    <vt:lpwstr>0x0101000435A695C1316B4DADCA63F41D0E6928</vt:lpwstr>
  </property>
</Properties>
</file>